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RIEPILOGO CdC" sheetId="12" r:id="rId1"/>
    <sheet name="Abaco superfici" sheetId="18" r:id="rId2"/>
    <sheet name="U1-U2" sheetId="1" r:id="rId3"/>
    <sheet name="contributi D e S" sheetId="4" r:id="rId4"/>
    <sheet name="Valore OMI" sheetId="25" r:id="rId5"/>
    <sheet name="riduzioni QCC" sheetId="5" r:id="rId6"/>
    <sheet name="QCC_Scheda A" sheetId="20" r:id="rId7"/>
    <sheet name="QCC_Scheda B" sheetId="21" r:id="rId8"/>
    <sheet name="QCC_Scheda C" sheetId="22" r:id="rId9"/>
    <sheet name="QCC_Scheda D" sheetId="23" r:id="rId10"/>
    <sheet name="monetizzazione" sheetId="17" r:id="rId11"/>
    <sheet name="monetizzazione CAMBIO-USO" sheetId="19" r:id="rId12"/>
    <sheet name="ARGENTA - Tabella U1-U2" sheetId="13" r:id="rId13"/>
    <sheet name="OSTELLATO - Tabella U1-U2" sheetId="14" r:id="rId14"/>
    <sheet name="PORTOMAGGIORE - Tabella U1-U2" sheetId="15" r:id="rId15"/>
    <sheet name="Foglio1" sheetId="24" r:id="rId16"/>
  </sheets>
  <definedNames>
    <definedName name="_Hlk532296189" localSheetId="12">'ARGENTA - Tabella U1-U2'!#REF!</definedName>
    <definedName name="_Hlk532296189" localSheetId="3">'contributi D e S'!#REF!</definedName>
    <definedName name="_Hlk532296189" localSheetId="13">'OSTELLATO - Tabella U1-U2'!#REF!</definedName>
    <definedName name="_Hlk532296189" localSheetId="14">'PORTOMAGGIORE - Tabella U1-U2'!#REF!</definedName>
    <definedName name="_Hlk532296189" localSheetId="5">'riduzioni QCC'!#REF!</definedName>
    <definedName name="_Hlk532296189" localSheetId="2">'U1-U2'!#REF!</definedName>
    <definedName name="_xlnm.Print_Area" localSheetId="12">'ARGENTA - Tabella U1-U2'!$A$4:$L$26</definedName>
    <definedName name="_xlnm.Print_Area" localSheetId="13">'OSTELLATO - Tabella U1-U2'!$A$4:$L$35</definedName>
    <definedName name="_xlnm.Print_Area" localSheetId="14">'PORTOMAGGIORE - Tabella U1-U2'!$A$4:$L$35</definedName>
    <definedName name="_xlnm.Print_Area" localSheetId="6">'QCC_Scheda A'!$A$1:$G$68</definedName>
    <definedName name="_xlnm.Print_Area" localSheetId="7">'QCC_Scheda B'!$A$1:$M$43</definedName>
    <definedName name="_xlnm.Print_Area" localSheetId="8">'QCC_Scheda C'!$A$1:$J$13</definedName>
    <definedName name="_xlnm.Print_Area" localSheetId="9">'QCC_Scheda D'!$A$1:$M$29</definedName>
    <definedName name="_xlnm.Print_Titles" localSheetId="3">'contributi D e S'!$1:$1</definedName>
    <definedName name="_xlnm.Print_Titles" localSheetId="5">'riduzioni QCC'!$1:$1</definedName>
    <definedName name="_xlnm.Print_Titles" localSheetId="2">'U1-U2'!$1:$1</definedName>
  </definedNames>
  <calcPr calcId="145621"/>
</workbook>
</file>

<file path=xl/calcChain.xml><?xml version="1.0" encoding="utf-8"?>
<calcChain xmlns="http://schemas.openxmlformats.org/spreadsheetml/2006/main">
  <c r="B18" i="23" l="1"/>
  <c r="B3" i="22"/>
  <c r="B18" i="21"/>
  <c r="E51" i="25" l="1"/>
  <c r="G51" i="25" s="1"/>
  <c r="E50" i="25"/>
  <c r="G50" i="25" s="1"/>
  <c r="G52" i="25" s="1"/>
  <c r="G34" i="25"/>
  <c r="E34" i="25"/>
  <c r="E33" i="25"/>
  <c r="G33" i="25" s="1"/>
  <c r="G35" i="25" s="1"/>
  <c r="E22" i="25"/>
  <c r="E21" i="25"/>
  <c r="E20" i="25"/>
  <c r="C14" i="25"/>
  <c r="A6" i="25" l="1"/>
  <c r="D6" i="25" s="1"/>
  <c r="F27" i="12"/>
  <c r="F26" i="12"/>
  <c r="F25" i="12"/>
  <c r="F24" i="12"/>
  <c r="F29" i="12" s="1"/>
  <c r="H25" i="23" l="1"/>
  <c r="M12" i="23"/>
  <c r="M11" i="23"/>
  <c r="M10" i="23"/>
  <c r="M7" i="23"/>
  <c r="M13" i="23" s="1"/>
  <c r="M6" i="23"/>
  <c r="H11" i="22"/>
  <c r="H4" i="22"/>
  <c r="H29" i="21"/>
  <c r="M12" i="21"/>
  <c r="M11" i="21"/>
  <c r="M10" i="21"/>
  <c r="M7" i="21"/>
  <c r="M6" i="21"/>
  <c r="M13" i="21" s="1"/>
  <c r="G44" i="20"/>
  <c r="C12" i="20"/>
  <c r="B14" i="20" s="1"/>
  <c r="B17" i="20" s="1"/>
  <c r="D7" i="20" l="1"/>
  <c r="F7" i="20" s="1"/>
  <c r="D8" i="20"/>
  <c r="F8" i="20" s="1"/>
  <c r="D10" i="20"/>
  <c r="F10" i="20" s="1"/>
  <c r="D11" i="20"/>
  <c r="F11" i="20" s="1"/>
  <c r="D9" i="20"/>
  <c r="F9" i="20" s="1"/>
  <c r="G12" i="20"/>
  <c r="E19" i="20"/>
  <c r="E20" i="20"/>
  <c r="E18" i="20"/>
  <c r="E17" i="20"/>
  <c r="M14" i="23"/>
  <c r="M15" i="23" s="1"/>
  <c r="M16" i="23"/>
  <c r="M14" i="21"/>
  <c r="M15" i="21" s="1"/>
  <c r="M16" i="21"/>
  <c r="B16" i="20"/>
  <c r="D49" i="19"/>
  <c r="D45" i="19"/>
  <c r="G20" i="20" l="1"/>
  <c r="B24" i="20" s="1"/>
  <c r="F38" i="18"/>
  <c r="E39" i="18" s="1"/>
  <c r="E38" i="18"/>
  <c r="C34" i="1" s="1"/>
  <c r="D81" i="20" l="1"/>
  <c r="D77" i="20"/>
  <c r="D73" i="20"/>
  <c r="D76" i="20"/>
  <c r="D79" i="20"/>
  <c r="D72" i="20"/>
  <c r="D82" i="20"/>
  <c r="D78" i="20"/>
  <c r="D74" i="20"/>
  <c r="D80" i="20"/>
  <c r="D75" i="20"/>
  <c r="C30" i="1"/>
  <c r="E40" i="18"/>
  <c r="D31" i="17"/>
  <c r="D27" i="17"/>
  <c r="G71" i="20" l="1"/>
  <c r="D24" i="20" s="1"/>
  <c r="F24" i="20"/>
  <c r="G72" i="20"/>
  <c r="C9" i="17"/>
  <c r="H16" i="17" s="1"/>
  <c r="B27" i="17" s="1"/>
  <c r="F27" i="17" s="1"/>
  <c r="C9" i="19"/>
  <c r="D6" i="14"/>
  <c r="E6" i="14"/>
  <c r="O6" i="14" s="1"/>
  <c r="N6" i="14"/>
  <c r="N18" i="14" s="1"/>
  <c r="O7" i="14"/>
  <c r="O8" i="14"/>
  <c r="O9" i="14"/>
  <c r="D10" i="14"/>
  <c r="E10" i="14"/>
  <c r="O10" i="14" s="1"/>
  <c r="N10" i="14"/>
  <c r="P11" i="14" s="1"/>
  <c r="N10" i="15"/>
  <c r="N34" i="15" s="1"/>
  <c r="E10" i="15"/>
  <c r="O10" i="15" s="1"/>
  <c r="D10" i="15"/>
  <c r="O9" i="15"/>
  <c r="O8" i="15"/>
  <c r="O7" i="15"/>
  <c r="E6" i="15"/>
  <c r="O6" i="15" s="1"/>
  <c r="D6" i="15"/>
  <c r="N6" i="15" s="1"/>
  <c r="H20" i="17" l="1"/>
  <c r="B31" i="17" s="1"/>
  <c r="F31" i="17" s="1"/>
  <c r="F33" i="17" s="1"/>
  <c r="H31" i="19"/>
  <c r="H16" i="19"/>
  <c r="H27" i="19"/>
  <c r="H20" i="19"/>
  <c r="N35" i="14"/>
  <c r="N33" i="14"/>
  <c r="N31" i="14"/>
  <c r="N19" i="14"/>
  <c r="N27" i="14"/>
  <c r="N21" i="14"/>
  <c r="N25" i="14"/>
  <c r="N29" i="14"/>
  <c r="N23" i="14"/>
  <c r="N34" i="14"/>
  <c r="P7" i="14"/>
  <c r="N32" i="14"/>
  <c r="N28" i="14"/>
  <c r="N24" i="14"/>
  <c r="N20" i="14"/>
  <c r="N30" i="14"/>
  <c r="N26" i="14"/>
  <c r="N22" i="14"/>
  <c r="N32" i="15"/>
  <c r="N26" i="15"/>
  <c r="P7" i="15"/>
  <c r="N18" i="15"/>
  <c r="N28" i="15"/>
  <c r="N24" i="15"/>
  <c r="N20" i="15"/>
  <c r="N22" i="15"/>
  <c r="N23" i="15"/>
  <c r="N29" i="15"/>
  <c r="N25" i="15"/>
  <c r="N19" i="15"/>
  <c r="N21" i="15"/>
  <c r="N27" i="15"/>
  <c r="N35" i="15"/>
  <c r="N33" i="15"/>
  <c r="N31" i="15"/>
  <c r="N30" i="15"/>
  <c r="P11" i="15"/>
  <c r="H36" i="19" l="1"/>
  <c r="B45" i="19" s="1"/>
  <c r="F45" i="19" s="1"/>
  <c r="H37" i="19"/>
  <c r="B49" i="19" s="1"/>
  <c r="F49" i="19" s="1"/>
  <c r="F51" i="19" l="1"/>
  <c r="D7" i="22"/>
  <c r="F17" i="12" s="1"/>
  <c r="B35" i="20"/>
  <c r="C39" i="20" s="1"/>
  <c r="B22" i="23"/>
  <c r="F18" i="12" s="1"/>
  <c r="K24" i="4"/>
  <c r="K20" i="4"/>
  <c r="E24" i="4"/>
  <c r="F24" i="4" s="1"/>
  <c r="I24" i="4" s="1"/>
  <c r="E20" i="4"/>
  <c r="F20" i="4" s="1"/>
  <c r="I20" i="4" s="1"/>
  <c r="S27" i="1"/>
  <c r="R27" i="1"/>
  <c r="G30" i="1" s="1"/>
  <c r="E34" i="1"/>
  <c r="F34" i="1" s="1"/>
  <c r="E30" i="1"/>
  <c r="F30" i="1" s="1"/>
  <c r="G34" i="1"/>
  <c r="C65" i="20" l="1"/>
  <c r="C59" i="20"/>
  <c r="C64" i="20"/>
  <c r="C63" i="20"/>
  <c r="C67" i="20"/>
  <c r="C68" i="20"/>
  <c r="C66" i="20"/>
  <c r="C62" i="20"/>
  <c r="C61" i="20"/>
  <c r="C60" i="20"/>
  <c r="C34" i="21"/>
  <c r="C40" i="21"/>
  <c r="C42" i="21"/>
  <c r="C36" i="21"/>
  <c r="C35" i="21"/>
  <c r="C37" i="21"/>
  <c r="C39" i="21"/>
  <c r="C38" i="21"/>
  <c r="C41" i="21"/>
  <c r="C43" i="21"/>
  <c r="M24" i="4"/>
  <c r="F20" i="12" s="1"/>
  <c r="M20" i="4"/>
  <c r="F19" i="12" s="1"/>
  <c r="I34" i="1"/>
  <c r="F14" i="12" s="1"/>
  <c r="I30" i="1"/>
  <c r="F13" i="12" s="1"/>
  <c r="G44" i="21" l="1"/>
  <c r="F28" i="21" s="1"/>
  <c r="M22" i="21" s="1"/>
  <c r="G69" i="20"/>
  <c r="E53" i="20" s="1"/>
  <c r="G47" i="20" s="1"/>
  <c r="E48" i="20" l="1"/>
  <c r="G48" i="20"/>
  <c r="C47" i="20" s="1"/>
  <c r="F15" i="12" s="1"/>
  <c r="I23" i="21"/>
  <c r="M23" i="21"/>
  <c r="B22" i="21" s="1"/>
  <c r="F16" i="12" s="1"/>
  <c r="F22" i="12" l="1"/>
  <c r="F33" i="12" s="1"/>
</calcChain>
</file>

<file path=xl/sharedStrings.xml><?xml version="1.0" encoding="utf-8"?>
<sst xmlns="http://schemas.openxmlformats.org/spreadsheetml/2006/main" count="881" uniqueCount="415">
  <si>
    <t>Rif. DAL 186/18</t>
  </si>
  <si>
    <t>Descrizione intervento</t>
  </si>
  <si>
    <t>Percentuale di riduzione</t>
  </si>
  <si>
    <t>U1</t>
  </si>
  <si>
    <t>U2</t>
  </si>
  <si>
    <t>D</t>
  </si>
  <si>
    <t>S</t>
  </si>
  <si>
    <t>QCC</t>
  </si>
  <si>
    <t>Interventi nel capoluogo</t>
  </si>
  <si>
    <t>Interventi nelle frazioni</t>
  </si>
  <si>
    <t>1.4.2.</t>
  </si>
  <si>
    <t>% riduzione U1</t>
  </si>
  <si>
    <t>% riduzione U2</t>
  </si>
  <si>
    <t>Tutte le frazioni</t>
  </si>
  <si>
    <t>1.4.3.</t>
  </si>
  <si>
    <t>U2 - 50%</t>
  </si>
  <si>
    <t>1.4.4.</t>
  </si>
  <si>
    <t>1.4.5.</t>
  </si>
  <si>
    <t>1.4.6.</t>
  </si>
  <si>
    <t>1.4.7.</t>
  </si>
  <si>
    <r>
      <t xml:space="preserve">Possibilità di ridurre U1 e/o U2, fino ad un massimo del 30%, per le </t>
    </r>
    <r>
      <rPr>
        <b/>
        <sz val="10"/>
        <color theme="1"/>
        <rFont val="Arial"/>
        <family val="2"/>
      </rPr>
      <t>tettoie destinate a depositi</t>
    </r>
    <r>
      <rPr>
        <sz val="10"/>
        <color theme="1"/>
        <rFont val="Arial"/>
        <family val="2"/>
      </rPr>
      <t xml:space="preserve"> di materie prime, semilavorati e prodotti finiti connesse ad attività produttive.</t>
    </r>
  </si>
  <si>
    <t>1.4.8.</t>
  </si>
  <si>
    <r>
      <t xml:space="preserve">Possibilità di ridurre U1 e/o U2, fino ad un massimo del 30%, in caso di </t>
    </r>
    <r>
      <rPr>
        <b/>
        <sz val="10"/>
        <color theme="1"/>
        <rFont val="Arial"/>
        <family val="2"/>
      </rPr>
      <t>più elevati standard di qualità</t>
    </r>
    <r>
      <rPr>
        <sz val="10"/>
        <color theme="1"/>
        <rFont val="Arial"/>
        <family val="2"/>
      </rPr>
      <t xml:space="preserve"> dei manufatti edilizi.</t>
    </r>
  </si>
  <si>
    <t>Standard di qualità, criteri e soglie per l’applicazione delle riduzioni</t>
  </si>
  <si>
    <t>3.8.</t>
  </si>
  <si>
    <t>Nome Frazione</t>
  </si>
  <si>
    <t>% riduzione Td</t>
  </si>
  <si>
    <t>% riduzione Ts</t>
  </si>
  <si>
    <t>5.5.2</t>
  </si>
  <si>
    <r>
      <t xml:space="preserve">Possibilità di definire la </t>
    </r>
    <r>
      <rPr>
        <b/>
        <sz val="10"/>
        <color theme="1"/>
        <rFont val="Arial"/>
        <family val="2"/>
      </rPr>
      <t>quota del costo di costruzione per le attività turistico ricettive, commerciali, direzionali</t>
    </r>
    <r>
      <rPr>
        <sz val="10"/>
        <color theme="1"/>
        <rFont val="Arial"/>
        <family val="2"/>
      </rPr>
      <t xml:space="preserve"> o fornitrice di servizi, di carattere non artigianale, in misura non superiore al 10%. In caso di mancata determinazione da parte del Comune e assunta la percentuale del 10%.</t>
    </r>
  </si>
  <si>
    <r>
      <t xml:space="preserve">Scelta comunale  </t>
    </r>
    <r>
      <rPr>
        <b/>
        <i/>
        <sz val="10"/>
        <color rgb="FFFF0000"/>
        <rFont val="Arial"/>
        <family val="2"/>
      </rPr>
      <t>PORTOMAGGIORE</t>
    </r>
  </si>
  <si>
    <t xml:space="preserve"> -- Funzione turistico ricettiva</t>
  </si>
  <si>
    <t xml:space="preserve"> -- Funzione commerciale</t>
  </si>
  <si>
    <r>
      <t xml:space="preserve">Scelta comunale  </t>
    </r>
    <r>
      <rPr>
        <b/>
        <i/>
        <sz val="10"/>
        <color rgb="FFFF0000"/>
        <rFont val="Arial"/>
        <family val="2"/>
      </rPr>
      <t>ARGENTA</t>
    </r>
  </si>
  <si>
    <r>
      <t xml:space="preserve">Scelta comunale </t>
    </r>
    <r>
      <rPr>
        <b/>
        <i/>
        <sz val="10"/>
        <color rgb="FFFF0000"/>
        <rFont val="Arial"/>
        <family val="2"/>
      </rPr>
      <t>OSTELLATO</t>
    </r>
  </si>
  <si>
    <t>Ostellato</t>
  </si>
  <si>
    <t>Dogato e San Giovanni</t>
  </si>
  <si>
    <t>Altre frazioni</t>
  </si>
  <si>
    <t>U2 - 50 %</t>
  </si>
  <si>
    <t>Classe A2</t>
  </si>
  <si>
    <t>Classe A3</t>
  </si>
  <si>
    <t>Classe A4</t>
  </si>
  <si>
    <t>Raggiungimento NZBE</t>
  </si>
  <si>
    <t>RISTRUTTURAZIONE IMPORTANTE DI 1° LIVELLO</t>
  </si>
  <si>
    <t>1.4.1.</t>
  </si>
  <si>
    <r>
      <t xml:space="preserve">Riduzione U1 e/o U2, fino ad un massimo del 30%, per talune </t>
    </r>
    <r>
      <rPr>
        <b/>
        <sz val="10"/>
        <color theme="1"/>
        <rFont val="Arial"/>
        <family val="2"/>
      </rPr>
      <t>Frazioni del territorio comunale</t>
    </r>
    <r>
      <rPr>
        <sz val="10"/>
        <color theme="1"/>
        <rFont val="Arial"/>
        <family val="2"/>
      </rPr>
      <t>.</t>
    </r>
  </si>
  <si>
    <t>Nessuna riduzione</t>
  </si>
  <si>
    <r>
      <t xml:space="preserve">Riduzione U2, fino ad un massimo del 50%, per gli interventi relativi a </t>
    </r>
    <r>
      <rPr>
        <b/>
        <sz val="10"/>
        <color theme="1"/>
        <rFont val="Arial"/>
        <family val="2"/>
      </rPr>
      <t>residenze per anziani e a strutture socioassistenziali, sanitarie ed educative.</t>
    </r>
  </si>
  <si>
    <t>U1 - 20.% 
U2 - 20.%</t>
  </si>
  <si>
    <t>U1 - 20.%
U2 - 20.%</t>
  </si>
  <si>
    <r>
      <t xml:space="preserve">Riduzione U1 e/o U2, fino ad un massimo del 20%, in caso di interventi di </t>
    </r>
    <r>
      <rPr>
        <b/>
        <sz val="10"/>
        <color theme="1"/>
        <rFont val="Arial"/>
        <family val="2"/>
      </rPr>
      <t>edilizia residenziale sociale (ERS)</t>
    </r>
    <r>
      <rPr>
        <sz val="10"/>
        <color theme="1"/>
        <rFont val="Arial"/>
        <family val="2"/>
      </rPr>
      <t>, di cui al D.I. 22/4/2008, comprensivi di quelli di edilizia residenziale convenzionata ai sensi degli artt.32 e 33, comma 3, della L.R. n. 15/2013, a condizione che gli alloggi non superino i 95 mq. di SU.</t>
    </r>
  </si>
  <si>
    <r>
      <t xml:space="preserve">Riduzione U1 e/o U2, fino ad un massimo del 20%, per le </t>
    </r>
    <r>
      <rPr>
        <b/>
        <sz val="10"/>
        <color theme="1"/>
        <rFont val="Arial"/>
        <family val="2"/>
      </rPr>
      <t>microaree familiari</t>
    </r>
    <r>
      <rPr>
        <sz val="10"/>
        <color theme="1"/>
        <rFont val="Arial"/>
        <family val="2"/>
      </rPr>
      <t xml:space="preserve"> di cui all’art. 3, comma 1, lettera b, della Legge regionale 16 luglio 2015, n. 11 (Norme per l'inclusione sociale di Rom e Sinti).</t>
    </r>
  </si>
  <si>
    <t>TIPOLOGIA DI RIDUZIONE</t>
  </si>
  <si>
    <r>
      <t xml:space="preserve">Riduzione U1 e/o U2, fino ad un massimo del 20%, Per le attività industriali ed artigianali collocate in </t>
    </r>
    <r>
      <rPr>
        <b/>
        <sz val="10"/>
        <color theme="1"/>
        <rFont val="Arial"/>
        <family val="2"/>
      </rPr>
      <t>aree ecologicamente attrezzate</t>
    </r>
    <r>
      <rPr>
        <sz val="10"/>
        <color theme="1"/>
        <rFont val="Arial"/>
        <family val="2"/>
      </rPr>
      <t>.</t>
    </r>
  </si>
  <si>
    <t>U1 - 30% 
U2 - 30%</t>
  </si>
  <si>
    <t>3.10.</t>
  </si>
  <si>
    <r>
      <rPr>
        <b/>
        <sz val="10"/>
        <color theme="1"/>
        <rFont val="Arial"/>
        <family val="2"/>
      </rPr>
      <t>Ulteriori riduzioni dei contributi D e S  all’interno del territorio urbanizzato</t>
    </r>
    <r>
      <rPr>
        <sz val="10"/>
        <color theme="1"/>
        <rFont val="Arial"/>
        <family val="2"/>
      </rPr>
      <t xml:space="preserve"> (oltre al 35% fissato per legge), fino alla completa esenzione degli stessi.</t>
    </r>
  </si>
  <si>
    <t>5.3.12.</t>
  </si>
  <si>
    <t xml:space="preserve"> --</t>
  </si>
  <si>
    <r>
      <t xml:space="preserve">Riduzione Td e/o Ts fino ad un massimo del 30%, per talune </t>
    </r>
    <r>
      <rPr>
        <b/>
        <sz val="10"/>
        <color theme="1"/>
        <rFont val="Arial"/>
        <family val="2"/>
      </rPr>
      <t>Frazioni del territorio comunale</t>
    </r>
    <r>
      <rPr>
        <sz val="10"/>
        <color theme="1"/>
        <rFont val="Arial"/>
        <family val="2"/>
      </rPr>
      <t>.</t>
    </r>
  </si>
  <si>
    <t>Riduzioni U1</t>
  </si>
  <si>
    <t>Riduzioni U2</t>
  </si>
  <si>
    <r>
      <rPr>
        <b/>
        <sz val="10"/>
        <color theme="1"/>
        <rFont val="Arial"/>
        <family val="2"/>
      </rPr>
      <t>Ulteriori riduzioni della quota del costo di costruzione all’interno del territorio urbanizzato</t>
    </r>
    <r>
      <rPr>
        <sz val="10"/>
        <color theme="1"/>
        <rFont val="Arial"/>
        <family val="2"/>
      </rPr>
      <t xml:space="preserve"> (oltre al 35% fissato per legge), fino alla completa esenzione dallo stesso.</t>
    </r>
  </si>
  <si>
    <r>
      <rPr>
        <b/>
        <sz val="10"/>
        <color theme="1"/>
        <rFont val="Arial"/>
        <family val="2"/>
      </rPr>
      <t>Ulteriori riduzioni degli oneri di urbanizzazione all’interno del territorio urbanizzato</t>
    </r>
    <r>
      <rPr>
        <sz val="10"/>
        <color theme="1"/>
        <rFont val="Arial"/>
        <family val="2"/>
      </rPr>
      <t xml:space="preserve"> (oltre al 35% fissato per legge), fino alla completa esenzione dallo stesso.</t>
    </r>
  </si>
  <si>
    <t>NUOVA COSTRUZIONE, DEMOLIZIONE E RICOSTRUZIONE, AMPLIAM. SUPERIORE AL 15%</t>
  </si>
  <si>
    <t>(INTERVENTI SULL'ESISTENTE)</t>
  </si>
  <si>
    <t>Totale riduzioni</t>
  </si>
  <si>
    <t>Riduzioni 
Td</t>
  </si>
  <si>
    <t>Riduzioni 
Ts</t>
  </si>
  <si>
    <t>superficie</t>
  </si>
  <si>
    <t>valore tabella parametrica U1</t>
  </si>
  <si>
    <t>IMPORTO U1</t>
  </si>
  <si>
    <t>valore tabella parametrica U2</t>
  </si>
  <si>
    <t>IMPORTO U2</t>
  </si>
  <si>
    <t>valore parametrico da applicare</t>
  </si>
  <si>
    <t>ulteriore riduzione per interventi sull'esistente</t>
  </si>
  <si>
    <t>superficie lorda (SL)</t>
  </si>
  <si>
    <t>CONTRIBUTO D</t>
  </si>
  <si>
    <t>TARIFFE BASE</t>
  </si>
  <si>
    <t>CONTRIBUTO S</t>
  </si>
  <si>
    <t>Tariffa base Td</t>
  </si>
  <si>
    <t>Tariffa base Ts</t>
  </si>
  <si>
    <t>Tariffa base Td
 da applicare</t>
  </si>
  <si>
    <t>Tariffa base Ts
 da applicare</t>
  </si>
  <si>
    <t>coefficiente di inquinamento</t>
  </si>
  <si>
    <t>coefficiente di impatto</t>
  </si>
  <si>
    <t>eventuale percentuale di riduzione</t>
  </si>
  <si>
    <t>CONTRIBUTO D 
BASE</t>
  </si>
  <si>
    <t>CONTRIBUTO S
BASE</t>
  </si>
  <si>
    <t>Media Valori OMI”: si intende: la media dei due valori (minimo e massimo) più recenti forniti dalla Banca Dati OMI dell’Agenzia delle Entrate (AdE), relativi alla zona OMI nella quale si realizza intervento (zona di seguito denominata “zona OMI luogo dell’intervento”), corrispondenti alla stessa destinazione d’uso e tipologia edilizia dell’intervento da realizzare e allo stato conservativo “ottimo".</t>
  </si>
  <si>
    <t>Costo convenzionale A</t>
  </si>
  <si>
    <t>(A = Media Valori OMI di zona x 0,475)</t>
  </si>
  <si>
    <t>LOCALITA':</t>
  </si>
  <si>
    <r>
      <t xml:space="preserve">Nel caso in cui la zona OMI luogo dell’intervento </t>
    </r>
    <r>
      <rPr>
        <b/>
        <sz val="9"/>
        <color indexed="8"/>
        <rFont val="Arial"/>
        <family val="2"/>
      </rPr>
      <t>contempli</t>
    </r>
    <r>
      <rPr>
        <sz val="9"/>
        <color indexed="8"/>
        <rFont val="Arial"/>
        <family val="2"/>
      </rPr>
      <t xml:space="preserve"> lo stato conservativo “ottimo”.</t>
    </r>
  </si>
  <si>
    <t>valore minimo</t>
  </si>
  <si>
    <t>valore massimo</t>
  </si>
  <si>
    <t>MEDIA Valore OMI</t>
  </si>
  <si>
    <r>
      <t xml:space="preserve">Nel caso in cui la zona OMI luogo dell’intervento </t>
    </r>
    <r>
      <rPr>
        <b/>
        <sz val="9"/>
        <color indexed="8"/>
        <rFont val="Arial"/>
        <family val="2"/>
      </rPr>
      <t>NON contempli</t>
    </r>
    <r>
      <rPr>
        <sz val="9"/>
        <color indexed="8"/>
        <rFont val="Arial"/>
        <family val="2"/>
      </rPr>
      <t xml:space="preserve"> lo stato conservativo “ottimo”,  per il calcolo di “A” dovrà essere assunta la “Media Valori OMI” relativa allo stato “normale” o, in assenza, allo stato “scadente”, rispettivamente moltiplicata per i coefficienti indicati in Tabella 1.</t>
    </r>
  </si>
  <si>
    <t>Stato conservativo</t>
  </si>
  <si>
    <t>COEFF. 
Tab.1</t>
  </si>
  <si>
    <t>STATO OTTIMO</t>
  </si>
  <si>
    <t>Parametro di conversione stato conservativo</t>
  </si>
  <si>
    <t>OTTIMO</t>
  </si>
  <si>
    <t>Stato conservativo presente nella zona OMI luogo dell’intervento</t>
  </si>
  <si>
    <t>NORMALE</t>
  </si>
  <si>
    <t>SCADENTE</t>
  </si>
  <si>
    <r>
      <t xml:space="preserve">Nel caso in cui la zona OMI luogo dell’intervento </t>
    </r>
    <r>
      <rPr>
        <b/>
        <sz val="9"/>
        <rFont val="Arial"/>
        <family val="2"/>
      </rPr>
      <t>non contempli la tipologia edilizia</t>
    </r>
    <r>
      <rPr>
        <sz val="9"/>
        <rFont val="Arial"/>
        <family val="2"/>
      </rPr>
      <t xml:space="preserve"> </t>
    </r>
    <r>
      <rPr>
        <b/>
        <sz val="9"/>
        <rFont val="Arial"/>
        <family val="2"/>
      </rPr>
      <t>residenziale</t>
    </r>
    <r>
      <rPr>
        <sz val="9"/>
        <rFont val="Arial"/>
        <family val="2"/>
      </rPr>
      <t xml:space="preserve"> d’interesse, per il calcolo di “A” dovrà essere assunta la “Media Valori OMI” relativa ad una delle tipologie edilizie presenti in banca dati moltiplicata per l’opportuno coefficiente indicato in Tabella 2.</t>
    </r>
  </si>
  <si>
    <t>COEFF. Tab.2</t>
  </si>
  <si>
    <t>Valore OMI</t>
  </si>
  <si>
    <t xml:space="preserve">Parametro di conversione tipologia edilizia </t>
  </si>
  <si>
    <t>Tipologia intervento edilizio</t>
  </si>
  <si>
    <t>Abitazioni civili</t>
  </si>
  <si>
    <t>Abitazioni di tipo economico</t>
  </si>
  <si>
    <t>Abitazioni signorili</t>
  </si>
  <si>
    <t>Abitazioni tipiche dei luoghi</t>
  </si>
  <si>
    <t>Ville e villini</t>
  </si>
  <si>
    <t>Parametro di conversione tipologia edilizia residenziale</t>
  </si>
  <si>
    <t>Nel caso in cui la zona OMI luogo dell’intervento non contempli la funzione non residenziale d’interesse o tale dato non sia comunque disponibile presso l’AdE, per il calcolo di “A” dovrà essere assunta la “Media Valori OMI” relativa alla tipologia edilizia “Abitazioni civili” presente in banca dati moltiplicata per l’opportuno coefficiente indicato nella Tabella 3.</t>
  </si>
  <si>
    <t>COEFF. Tab.3</t>
  </si>
  <si>
    <t>Parametro di conversione funzioni</t>
  </si>
  <si>
    <t>Funzione intervento edilizio</t>
  </si>
  <si>
    <t>Valore tipologia “abitazione civile”
presente nella zona OMI luogo
dell’intervento</t>
  </si>
  <si>
    <t>=</t>
  </si>
  <si>
    <t xml:space="preserve"> -- Funzione direzionale o fornitrice di
    servizi, di carattere non artigianale</t>
  </si>
  <si>
    <t>RIEPILOGO CONTRIBUTO DI COSTRUZIONE</t>
  </si>
  <si>
    <t>Pratica</t>
  </si>
  <si>
    <t>Ubicazione</t>
  </si>
  <si>
    <t>Oggetto</t>
  </si>
  <si>
    <t>Richiedente</t>
  </si>
  <si>
    <t>Titolo abilitativo</t>
  </si>
  <si>
    <t>Contributo D</t>
  </si>
  <si>
    <t>Contributo S</t>
  </si>
  <si>
    <t>Oneri di Urbanizzazione (U1)</t>
  </si>
  <si>
    <t>Oneri di Urbanizzazione (U2)</t>
  </si>
  <si>
    <t>Contributo Straordinario (CS)</t>
  </si>
  <si>
    <t>Il tecnico istruttore</t>
  </si>
  <si>
    <t>Quota del Costo di Costruzione (QCC) - Scheda A</t>
  </si>
  <si>
    <t>Quota del Costo di Costruzione (QCC) - Scheda B</t>
  </si>
  <si>
    <t>Quota del Costo di Costruzione (QCC) - Scheda C</t>
  </si>
  <si>
    <t>Quota del Costo di Costruzione (QCC) - Scheda D</t>
  </si>
  <si>
    <t>Totale CdC</t>
  </si>
  <si>
    <t>ONERI DI URBANIZZAZIONE
 U1</t>
  </si>
  <si>
    <t>ONERI DI URBANIZZAZIONE
 U2</t>
  </si>
  <si>
    <t xml:space="preserve">Classe del Comune </t>
  </si>
  <si>
    <t xml:space="preserve">Valori unitari </t>
  </si>
  <si>
    <t>Eventuale % variazione dei valori di base (max ± 15%) *</t>
  </si>
  <si>
    <t>Funzoni</t>
  </si>
  <si>
    <t>U1 (€/mq)</t>
  </si>
  <si>
    <t>U2 (€/mq)</t>
  </si>
  <si>
    <t>% per U1</t>
  </si>
  <si>
    <t>% per U2</t>
  </si>
  <si>
    <t>U1+U2</t>
  </si>
  <si>
    <t>Funzione residenziale</t>
  </si>
  <si>
    <t xml:space="preserve">Funzione commerciale al dettaglio ed f. produttiva limitatamente all’artigianato di servizio (casa, persona)                                </t>
  </si>
  <si>
    <t>Funzione turistico-ricettiva</t>
  </si>
  <si>
    <t>Funzione direzionale</t>
  </si>
  <si>
    <t>Funzione produttiva</t>
  </si>
  <si>
    <t>Funzione commerciale all'ingrosso</t>
  </si>
  <si>
    <t>Funzione rurale</t>
  </si>
  <si>
    <t>* indicare il numero percentuale di variazione (max ± 15%); in caso di riduzione anteporre il segno meno</t>
  </si>
  <si>
    <t>Categorie funzionali/Localizzazione intervento/Tipo di intervento</t>
  </si>
  <si>
    <t>U1/U2</t>
  </si>
  <si>
    <r>
      <t xml:space="preserve">NC - </t>
    </r>
    <r>
      <rPr>
        <sz val="12"/>
        <color theme="1"/>
        <rFont val="Arial"/>
        <family val="2"/>
      </rPr>
      <t xml:space="preserve">Nuova costruzione    </t>
    </r>
    <r>
      <rPr>
        <b/>
        <sz val="12"/>
        <color theme="1"/>
        <rFont val="Arial"/>
        <family val="2"/>
      </rPr>
      <t xml:space="preserve">                                                                                                                                                                                                                                                                     RU - </t>
    </r>
    <r>
      <rPr>
        <sz val="12"/>
        <color theme="1"/>
        <rFont val="Arial"/>
        <family val="2"/>
      </rPr>
      <t>Ristrutturazione urbanistica</t>
    </r>
  </si>
  <si>
    <r>
      <t>RE</t>
    </r>
    <r>
      <rPr>
        <sz val="12"/>
        <color theme="1"/>
        <rFont val="Arial"/>
        <family val="2"/>
      </rPr>
      <t xml:space="preserve"> - Ristrutturazione edilizia con aumento di CU     </t>
    </r>
  </si>
  <si>
    <r>
      <t>RE</t>
    </r>
    <r>
      <rPr>
        <sz val="12"/>
        <color theme="1"/>
        <rFont val="Arial"/>
        <family val="2"/>
      </rPr>
      <t xml:space="preserve"> - Ristrutturazione edilizia senza aumento di CU </t>
    </r>
  </si>
  <si>
    <t>Valori unitari adottati</t>
  </si>
  <si>
    <t>Rapporti di incidenza</t>
  </si>
  <si>
    <t>Edilizia residenziale, turistico-ricettiva e direzionale</t>
  </si>
  <si>
    <t>Aree esterne al T.U.</t>
  </si>
  <si>
    <t>Aree permeabili ricomprese all’interno del T.U. non dotate di infrastrutture per l’urbanizzazione</t>
  </si>
  <si>
    <t>Territorio urbanizzato (T.U.)</t>
  </si>
  <si>
    <r>
      <t xml:space="preserve">Edilizia produttiva, commerciale all'ingrosso e rurale </t>
    </r>
    <r>
      <rPr>
        <i/>
        <sz val="11"/>
        <color theme="1"/>
        <rFont val="Arial"/>
        <family val="2"/>
      </rPr>
      <t>(svolta da non aventi titolo)</t>
    </r>
  </si>
  <si>
    <r>
      <t xml:space="preserve">
RE</t>
    </r>
    <r>
      <rPr>
        <sz val="12"/>
        <color theme="1"/>
        <rFont val="Arial"/>
        <family val="2"/>
      </rPr>
      <t xml:space="preserve"> - Ristrutturazione edilizia senza aumento di CU
</t>
    </r>
    <r>
      <rPr>
        <sz val="12"/>
        <color rgb="FFFF0000"/>
        <rFont val="Arial"/>
        <family val="2"/>
      </rPr>
      <t xml:space="preserve"> per esercizi di vicinato ed artigianato di servizio (alla casa ed alla persona)</t>
    </r>
  </si>
  <si>
    <t>III classe</t>
  </si>
  <si>
    <t>IV classe</t>
  </si>
  <si>
    <t>PORTOMAGGIORE</t>
  </si>
  <si>
    <t>OSTELLATO</t>
  </si>
  <si>
    <t>ARGENTA</t>
  </si>
  <si>
    <t>A)</t>
  </si>
  <si>
    <t>PARTE INFORMATIVA</t>
  </si>
  <si>
    <t>USO</t>
  </si>
  <si>
    <t>MQ.</t>
  </si>
  <si>
    <t>B)</t>
  </si>
  <si>
    <t>PARTE DI CALCOLO PER LE QUOTE</t>
  </si>
  <si>
    <t>C)</t>
  </si>
  <si>
    <t>CALCOLO DEI VALORI DI MONETIZZAZIONE</t>
  </si>
  <si>
    <t>(Art. II.6 del RUE)</t>
  </si>
  <si>
    <t>Parcheggio P1</t>
  </si>
  <si>
    <t>Verde U</t>
  </si>
  <si>
    <t xml:space="preserve"> - CONTEGGIO DOTAZIONI SU AMPLIAMENTO</t>
  </si>
  <si>
    <t xml:space="preserve">    quota parcheggi P1 dovuti </t>
  </si>
  <si>
    <t xml:space="preserve">    quota verde U dovuto</t>
  </si>
  <si>
    <t xml:space="preserve"> - COMUNE</t>
  </si>
  <si>
    <t xml:space="preserve"> - AMBITO POC/RUE</t>
  </si>
  <si>
    <t>MONETIZZAZIONE DELLE QUOTE DI PARCHEGGIO P1 E/O VERDE U</t>
  </si>
  <si>
    <t>mq. / mq.</t>
  </si>
  <si>
    <t xml:space="preserve">    sull'ampliamento</t>
  </si>
  <si>
    <t>mq. di P1</t>
  </si>
  <si>
    <t>Importo monetizzazione</t>
  </si>
  <si>
    <t>valore IMU
€/mq.</t>
  </si>
  <si>
    <t>valore IMU
scomputato del 20%</t>
  </si>
  <si>
    <t>Totale monetizzazione</t>
  </si>
  <si>
    <t>totale quota P1 richiesta    mq.</t>
  </si>
  <si>
    <t>totale quota U richiesta    mq.</t>
  </si>
  <si>
    <t>Nome frazione comunale</t>
  </si>
  <si>
    <t xml:space="preserve"> - SUPERFICIE DI PROGETTO  (Sc)</t>
  </si>
  <si>
    <r>
      <t xml:space="preserve">Semestre di riferimento OMI </t>
    </r>
    <r>
      <rPr>
        <b/>
        <sz val="1"/>
        <color rgb="FFFF0000"/>
        <rFont val="Arial"/>
        <family val="2"/>
      </rPr>
      <t>.</t>
    </r>
  </si>
  <si>
    <t>Alloggio</t>
  </si>
  <si>
    <t>n° vano</t>
  </si>
  <si>
    <t>destinazione vano</t>
  </si>
  <si>
    <t>totali mq.</t>
  </si>
  <si>
    <t>SU</t>
  </si>
  <si>
    <t>SA</t>
  </si>
  <si>
    <t>totale SC mq.</t>
  </si>
  <si>
    <t>60% di SA</t>
  </si>
  <si>
    <t>ABACO DELLE SUPERFICI AI FINI DELLA DETERMINAZIONE DEL 
CONTRIBUTO DI COSTRUZIONE</t>
  </si>
  <si>
    <t>dimensioni 
nette vano</t>
  </si>
  <si>
    <t>Tutti gli interventi sull'esistente realizzati a:</t>
  </si>
  <si>
    <t>Tutti gli interventi sull'esistente realizzati:</t>
  </si>
  <si>
    <r>
      <t xml:space="preserve">riduzione per interventi sull'esistente
</t>
    </r>
    <r>
      <rPr>
        <sz val="9"/>
        <color theme="1"/>
        <rFont val="Arial"/>
        <family val="2"/>
      </rPr>
      <t>(punto 1.4.1.)</t>
    </r>
  </si>
  <si>
    <r>
      <t xml:space="preserve">percentuale di riduzione
</t>
    </r>
    <r>
      <rPr>
        <sz val="9"/>
        <color theme="1"/>
        <rFont val="Arial"/>
        <family val="2"/>
      </rPr>
      <t>(dal punto 1.4.2. al punto 1.4.8.)</t>
    </r>
  </si>
  <si>
    <t xml:space="preserve">Data  </t>
  </si>
  <si>
    <t>mq. di U</t>
  </si>
  <si>
    <t xml:space="preserve"> - CONTEGGIO DOTAZIONI SU DESTINAZIONE D'USO ESISTENTE</t>
  </si>
  <si>
    <t xml:space="preserve">    USO ESISTENTE</t>
  </si>
  <si>
    <t xml:space="preserve"> - CONTEGGIO DOTAZIONI SU DESTINAZIONE D'USO DI PROGETTO</t>
  </si>
  <si>
    <t xml:space="preserve">    USO DI PROGETTO</t>
  </si>
  <si>
    <t>PARTE DI CALCOLO PER DELTA DELLE QUOTE</t>
  </si>
  <si>
    <t>parcheggio pubblico P1    mq.</t>
  </si>
  <si>
    <t>verde pubblico U              mq.</t>
  </si>
  <si>
    <t xml:space="preserve"> - QUOTA DOTAZIONI DOVUTA (Delta delle quote)</t>
  </si>
  <si>
    <r>
      <t xml:space="preserve">SCHEDA A - Calcolo QCC per interventi di nuova costruzione e per interventi di ristrutturazione
con demolizione e ricostruzione. </t>
    </r>
    <r>
      <rPr>
        <b/>
        <u/>
        <sz val="12"/>
        <rFont val="Calibri"/>
        <family val="2"/>
      </rPr>
      <t>Categoria funzionale: residenza</t>
    </r>
  </si>
  <si>
    <t>1) Calcolare gli incrementi i1 e i2 seguendo le Tabelle1 e 2</t>
  </si>
  <si>
    <t>Tabella 1 - INCREMENTO PER SUPERFICIE UTILE - i1</t>
  </si>
  <si>
    <t>Classi di superfici</t>
  </si>
  <si>
    <t>Alloggi</t>
  </si>
  <si>
    <t>Superficie utile SU</t>
  </si>
  <si>
    <t>Rapporto rispetto</t>
  </si>
  <si>
    <t>% di incremento</t>
  </si>
  <si>
    <t>% di incremento per</t>
  </si>
  <si>
    <t>(mq)</t>
  </si>
  <si>
    <t>(n)</t>
  </si>
  <si>
    <t>al totale di SU</t>
  </si>
  <si>
    <t>classi di superfici</t>
  </si>
  <si>
    <t>(1)</t>
  </si>
  <si>
    <t>(2)</t>
  </si>
  <si>
    <t>(3)</t>
  </si>
  <si>
    <t>(4) = (3) : SU</t>
  </si>
  <si>
    <t>(5)</t>
  </si>
  <si>
    <t>(6) = (4) x (5)</t>
  </si>
  <si>
    <t>≤ 95</t>
  </si>
  <si>
    <t>&gt; 95 ≤ 110</t>
  </si>
  <si>
    <t>&gt; 110  ≤ 130</t>
  </si>
  <si>
    <t>&gt; 130 ≤ 160</t>
  </si>
  <si>
    <t>&gt; 160</t>
  </si>
  <si>
    <t>Totale SU</t>
  </si>
  <si>
    <t>Somma incrementi i1 =</t>
  </si>
  <si>
    <t>Tabella 2 - INCREMENTO PER SERVIZI ED ACCESSORI - i2</t>
  </si>
  <si>
    <t>Tot. SU</t>
  </si>
  <si>
    <t>Intervallo R di variabilità del rapporto percentuale (%)</t>
  </si>
  <si>
    <t>Ipotesi che ricorre</t>
  </si>
  <si>
    <t>% i2 corrispondente</t>
  </si>
  <si>
    <t>Tot. SA</t>
  </si>
  <si>
    <t>Tot. SC = SU + 60% SA =</t>
  </si>
  <si>
    <t xml:space="preserve">R = (SA: SU) * 100 = </t>
  </si>
  <si>
    <t>≤ 50</t>
  </si>
  <si>
    <t>&gt; 50 ≤ 75</t>
  </si>
  <si>
    <t>&gt; 75 ≤ 100</t>
  </si>
  <si>
    <t>&gt; 100</t>
  </si>
  <si>
    <t xml:space="preserve">2) Calcolare l’incremento i e la maggiorazione M </t>
  </si>
  <si>
    <t>Tabella 3 – CALCOLO INCREMENTO i E MAGGIORAZIONE M</t>
  </si>
  <si>
    <t>i = i1 + i2 =</t>
  </si>
  <si>
    <t>Classe edificio =</t>
  </si>
  <si>
    <t>Maggiorazione M =</t>
  </si>
  <si>
    <t>Intervalli %</t>
  </si>
  <si>
    <t>Classe/maggiorazione</t>
  </si>
  <si>
    <t>% di i fino a 5 inclusa:</t>
  </si>
  <si>
    <t>Classe I - M= 0</t>
  </si>
  <si>
    <t>% di i da 30 a 35 inclusa:</t>
  </si>
  <si>
    <t>Classe VII - M=30</t>
  </si>
  <si>
    <t>% di i da 5 a 10 inclusa:</t>
  </si>
  <si>
    <t>Classe II - M= 5</t>
  </si>
  <si>
    <t>% di i da 35 a 40 inclusa:</t>
  </si>
  <si>
    <t>Classe VIII - M=35</t>
  </si>
  <si>
    <t>% di i da 10 a 15 inclusa:</t>
  </si>
  <si>
    <t>Classe III - M=10</t>
  </si>
  <si>
    <t>% di i da 40 a 45 inclusa:</t>
  </si>
  <si>
    <t>Classe IX - M=40</t>
  </si>
  <si>
    <t>% di i da 15 a 20 inclusa:</t>
  </si>
  <si>
    <t>Classe IV - M=15</t>
  </si>
  <si>
    <t>% di i da 45 a 50 inclusa:</t>
  </si>
  <si>
    <t>Classe X - M=45</t>
  </si>
  <si>
    <t>% di i da 20 a 25 inclusa:</t>
  </si>
  <si>
    <t>Classe V - M=20</t>
  </si>
  <si>
    <t>% di i oltre 50%:</t>
  </si>
  <si>
    <t>Classe XI - M=50</t>
  </si>
  <si>
    <t>% di i da 25 a 30 inclusa:</t>
  </si>
  <si>
    <t>Classe VI - M=25</t>
  </si>
  <si>
    <t xml:space="preserve">3) Calcolare il costo di costruzione convenzionale unitario A (come definito al punto 5.1 della DAL 186/2018) </t>
  </si>
  <si>
    <r>
      <t xml:space="preserve">A </t>
    </r>
    <r>
      <rPr>
        <sz val="11"/>
        <rFont val="Calibri"/>
        <family val="2"/>
      </rPr>
      <t xml:space="preserve">= </t>
    </r>
  </si>
  <si>
    <t>€/mq</t>
  </si>
  <si>
    <t xml:space="preserve">4) Calcolare il costo di costruzione unitario maggiorato B </t>
  </si>
  <si>
    <t xml:space="preserve">B = A * (1 + M/100) =   </t>
  </si>
  <si>
    <t>dove:</t>
  </si>
  <si>
    <r>
      <rPr>
        <b/>
        <sz val="10"/>
        <rFont val="Calibri"/>
        <family val="2"/>
      </rPr>
      <t>A</t>
    </r>
    <r>
      <rPr>
        <sz val="10"/>
        <rFont val="Calibri"/>
        <family val="2"/>
      </rPr>
      <t xml:space="preserve"> è il costo di costruzione convenzionale unitario </t>
    </r>
  </si>
  <si>
    <r>
      <rPr>
        <b/>
        <sz val="10"/>
        <rFont val="Calibri"/>
        <family val="2"/>
      </rPr>
      <t>M</t>
    </r>
    <r>
      <rPr>
        <sz val="10"/>
        <rFont val="Calibri"/>
        <family val="2"/>
      </rPr>
      <t xml:space="preserve"> è la maggiorazione calcolata rispetto alla classe edificio </t>
    </r>
  </si>
  <si>
    <t>5) SC di intervento</t>
  </si>
  <si>
    <t>SU = mq</t>
  </si>
  <si>
    <t>SA = mq</t>
  </si>
  <si>
    <t>SC = mq</t>
  </si>
  <si>
    <t>6) Calcolare il QCC relativo al costo di costruzione:</t>
  </si>
  <si>
    <r>
      <t xml:space="preserve">QCC = (B * P) * SC * </t>
    </r>
    <r>
      <rPr>
        <b/>
        <sz val="11"/>
        <color indexed="8"/>
        <rFont val="Calibri"/>
        <family val="2"/>
      </rPr>
      <t xml:space="preserve">% riduzione </t>
    </r>
    <r>
      <rPr>
        <b/>
        <sz val="11"/>
        <rFont val="Calibri"/>
        <family val="2"/>
      </rPr>
      <t xml:space="preserve">=        </t>
    </r>
  </si>
  <si>
    <t>€</t>
  </si>
  <si>
    <t>B *P =</t>
  </si>
  <si>
    <t>B * P =</t>
  </si>
  <si>
    <r>
      <rPr>
        <b/>
        <sz val="10"/>
        <rFont val="Calibri"/>
        <family val="2"/>
      </rPr>
      <t>B</t>
    </r>
    <r>
      <rPr>
        <sz val="10"/>
        <rFont val="Calibri"/>
        <family val="2"/>
      </rPr>
      <t xml:space="preserve"> è il costo di costruzione unitario maggiorato </t>
    </r>
    <r>
      <rPr>
        <u/>
        <sz val="10"/>
        <rFont val="Calibri"/>
        <family val="2"/>
      </rPr>
      <t xml:space="preserve"> </t>
    </r>
  </si>
  <si>
    <r>
      <rPr>
        <b/>
        <sz val="10"/>
        <rFont val="Calibri"/>
        <family val="2"/>
      </rPr>
      <t>P</t>
    </r>
    <r>
      <rPr>
        <sz val="10"/>
        <rFont val="Calibri"/>
        <family val="2"/>
      </rPr>
      <t xml:space="preserve"> è la percentuale in relazione al costo di costruzione unitario maggiorato B (Tab. 4 della Scheda A)</t>
    </r>
  </si>
  <si>
    <t>(In riferimento alle unità immobiliari aventi le caratteristiche delle abitazioni di lusso, così come definite dal DM 2 agosto 1969, o agli edifici provvisti di eliporto, il valore percentuale P è pari al 20%)</t>
  </si>
  <si>
    <t>abitazioni di lusso (SI/NO) =</t>
  </si>
  <si>
    <t>no</t>
  </si>
  <si>
    <t>P =</t>
  </si>
  <si>
    <r>
      <rPr>
        <b/>
        <sz val="10"/>
        <rFont val="Calibri"/>
        <family val="2"/>
      </rPr>
      <t>SC</t>
    </r>
    <r>
      <rPr>
        <sz val="10"/>
        <rFont val="Calibri"/>
        <family val="2"/>
      </rPr>
      <t xml:space="preserve"> è la superficie complessiva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</si>
  <si>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</si>
  <si>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t>%</t>
  </si>
  <si>
    <t>Tabella 4 - Percentuale P in relazione al costo di costruzione unitario maggiorato B</t>
  </si>
  <si>
    <t>Classi di valori imponibili “B” (€/mq)</t>
  </si>
  <si>
    <t>&lt; 500</t>
  </si>
  <si>
    <t>501 - 1.000</t>
  </si>
  <si>
    <t>1.001 - 1.500</t>
  </si>
  <si>
    <t>1.501 - 2.000</t>
  </si>
  <si>
    <t>2.001 - 2.500</t>
  </si>
  <si>
    <t>2.501 - 3.000</t>
  </si>
  <si>
    <t>3.001 - 3.500</t>
  </si>
  <si>
    <t>3.501 - 4.000</t>
  </si>
  <si>
    <t>4.001 - 4.500</t>
  </si>
  <si>
    <t>&gt; 4.501</t>
  </si>
  <si>
    <t>Classe</t>
  </si>
  <si>
    <t>Maggiorazione</t>
  </si>
  <si>
    <r>
      <t xml:space="preserve">SCHEDA B - Calcolo QCC per interventi su edifici esistenti. </t>
    </r>
    <r>
      <rPr>
        <b/>
        <u/>
        <sz val="12"/>
        <rFont val="Calibri"/>
        <family val="2"/>
      </rPr>
      <t>Categoria funzionale: residenza</t>
    </r>
  </si>
  <si>
    <t>1) Calcolare l’incidenza totale dei lavori da eseguire (i) seguendo la Tabella 5</t>
  </si>
  <si>
    <t xml:space="preserve">Tabella 5 – Stima dell’incidenza delle opere </t>
  </si>
  <si>
    <t>Incidenza delle singole categorie di lavori da eseguire</t>
  </si>
  <si>
    <t>Stima della incidenza dei lavori (%)</t>
  </si>
  <si>
    <t>Incidenza (i1)</t>
  </si>
  <si>
    <t>Fondazioni</t>
  </si>
  <si>
    <t>Travi-Pilastri</t>
  </si>
  <si>
    <t xml:space="preserve">Tamponamenti </t>
  </si>
  <si>
    <t>Muri portanti</t>
  </si>
  <si>
    <t>Solai, balconi</t>
  </si>
  <si>
    <t>Tramezzi interni</t>
  </si>
  <si>
    <t>Coperture</t>
  </si>
  <si>
    <t xml:space="preserve">Incidenza delle opere strutturali (i1) (max 50%)                                                                                                                                                                                            </t>
  </si>
  <si>
    <t xml:space="preserve"> Totale ( i1) =</t>
  </si>
  <si>
    <t xml:space="preserve">Incidenza delle opere di finitura (i2)                                                                                                                                                                                                                    </t>
  </si>
  <si>
    <t>(i2) = (i1) =</t>
  </si>
  <si>
    <t xml:space="preserve">                                                                           (i) = (i1) + (i2) =     </t>
  </si>
  <si>
    <t>(Indicare con 1  le ipotesi che ricorrono)</t>
  </si>
  <si>
    <t xml:space="preserve">2) Calcolare il costo di costruzione convenzionale unitario A (come definito al punto 5.1 della DAL 186/2018) </t>
  </si>
  <si>
    <t>Il valore A tiene conto anche dell'eventuale riduzione applicabile nei primi 5 anni dall'entrata in vigore della DAL per i Comuni aventi "A medio" &gt; 1.050 €/mq</t>
  </si>
  <si>
    <t>3) Calcolare il QCC relativo al costo di costruzione:</t>
  </si>
  <si>
    <t xml:space="preserve">QCC = A * P * SC * (i) * % riduzione =        </t>
  </si>
  <si>
    <t>A*P =</t>
  </si>
  <si>
    <r>
      <t xml:space="preserve">Se A*P è minore di 25 €/mq allora A*P è da considerarsi pari a 25 €/mq.                                   </t>
    </r>
    <r>
      <rPr>
        <sz val="10"/>
        <rFont val="Calibri"/>
        <family val="2"/>
      </rPr>
      <t xml:space="preserve"> A*P è</t>
    </r>
  </si>
  <si>
    <r>
      <rPr>
        <b/>
        <sz val="10"/>
        <rFont val="Calibri"/>
        <family val="2"/>
      </rPr>
      <t>A</t>
    </r>
    <r>
      <rPr>
        <sz val="10"/>
        <rFont val="Calibri"/>
        <family val="2"/>
      </rPr>
      <t xml:space="preserve"> è il costo di costruzione convenzionale unitario</t>
    </r>
  </si>
  <si>
    <r>
      <rPr>
        <b/>
        <sz val="10"/>
        <rFont val="Calibri"/>
        <family val="2"/>
      </rPr>
      <t>P</t>
    </r>
    <r>
      <rPr>
        <sz val="10"/>
        <rFont val="Calibri"/>
        <family val="2"/>
      </rPr>
      <t xml:space="preserve"> è la percentuale in relazione al costo di costruzione convenzionale unitario A (Tabella 6)</t>
    </r>
  </si>
  <si>
    <t>In riferimento alle unità immobiliari aventi le caratteristiche delle abitazioni di lusso, così come definite dal DM 2 agosto 1969, o agli edifici provvisti di eliporto, il valore percentuale P è pari al 20%.</t>
  </si>
  <si>
    <t xml:space="preserve">SC = </t>
  </si>
  <si>
    <t>mq</t>
  </si>
  <si>
    <r>
      <rPr>
        <b/>
        <sz val="10"/>
        <rFont val="Calibri"/>
        <family val="2"/>
      </rPr>
      <t>(i)</t>
    </r>
    <r>
      <rPr>
        <sz val="10"/>
        <rFont val="Calibri"/>
        <family val="2"/>
      </rPr>
      <t xml:space="preserve"> è l’incidenza totale dei lavori da eseguire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</si>
  <si>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La % riduzione è pari al:</t>
    </r>
  </si>
  <si>
    <t>Tabella 6 - Percentuale P in relazione al costo di costruzione unitario A</t>
  </si>
  <si>
    <t>Classi di valori imponibili “A” (€/mq)</t>
  </si>
  <si>
    <t xml:space="preserve">1) Calcolare il costo di costruzione convenzionale unitario A (come definito al punto 5.1 della DAL 186/2018) </t>
  </si>
  <si>
    <t>L'intervento è una ristrutturazione edilizia eseguita con demolizione e ricostruzione (SI/NO)</t>
  </si>
  <si>
    <t>2) Calcolare il QCC relativo al costo di costruzione:</t>
  </si>
  <si>
    <t>QCC = A * SC  * ….% * % riduzione =</t>
  </si>
  <si>
    <t xml:space="preserve">per gli interventi su strutture esistenti destinate ad attività comemrciali, turistico ricettive, direzionali o fornitrici di servizi di carattere non artigianale, la QCC è ridotta al 50% </t>
  </si>
  <si>
    <r>
      <rPr>
        <b/>
        <sz val="10"/>
        <rFont val="Calibri"/>
        <family val="2"/>
      </rPr>
      <t>SC</t>
    </r>
    <r>
      <rPr>
        <sz val="10"/>
        <rFont val="Calibri"/>
        <family val="2"/>
      </rPr>
      <t xml:space="preserve"> è la superficie complessiva</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</si>
  <si>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</si>
  <si>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t>% =</t>
  </si>
  <si>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</si>
  <si>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r>
      <t xml:space="preserve">SCHEDA D - Calcolo QCC per interventi su edifici esistenti                                 
</t>
    </r>
    <r>
      <rPr>
        <b/>
        <u/>
        <sz val="12"/>
        <rFont val="Calibri"/>
        <family val="2"/>
      </rPr>
      <t>Categoria funzionale: commerciali, turistico ricettive, direzionali o fornitrici di servizi, di carattere non artigianale</t>
    </r>
  </si>
  <si>
    <t>QCC = A * SC * (i) * 0,5 * ….% * % riduzione =</t>
  </si>
  <si>
    <t>SC =  mq</t>
  </si>
  <si>
    <r>
      <rPr>
        <b/>
        <sz val="10"/>
        <rFont val="Calibri"/>
        <family val="2"/>
      </rPr>
      <t xml:space="preserve">0,5 </t>
    </r>
    <r>
      <rPr>
        <sz val="10"/>
        <rFont val="Calibri"/>
        <family val="2"/>
      </rPr>
      <t xml:space="preserve">(vedi punto 5.5.4. della DAL) </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</si>
  <si>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</si>
  <si>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r>
      <t xml:space="preserve">SCHEDA C - Calcolo QCC per interventi di nuova costruzione 
e per interventi di ristrutturazione con demolizione e ricostruzione
</t>
    </r>
    <r>
      <rPr>
        <b/>
        <u/>
        <sz val="12"/>
        <rFont val="Calibri"/>
        <family val="2"/>
      </rPr>
      <t>Categoria funzionale: commerciali, turistico ricettive, direzionali o fornitrici di servizi, di carattere non artigianale</t>
    </r>
  </si>
  <si>
    <t>—</t>
  </si>
  <si>
    <t>II classe</t>
  </si>
  <si>
    <t>Tutti gli interventi sull'esistente</t>
  </si>
  <si>
    <t>Monetizzazione CAMBIO DESTINAZIONE D'USO - VERDE</t>
  </si>
  <si>
    <t>Monetizzazione CAMBIO DESTINAZIONE D'USO - PARCHEGGI</t>
  </si>
  <si>
    <t>Monetizzazione - VERDE</t>
  </si>
  <si>
    <t>Monetizzazione - PARCHEGGI</t>
  </si>
  <si>
    <t>TOTALE COMPLESSIVO</t>
  </si>
  <si>
    <t>uffici</t>
  </si>
  <si>
    <t>negozi</t>
  </si>
  <si>
    <t>capannoni</t>
  </si>
  <si>
    <t>laboratori</t>
  </si>
  <si>
    <t>centri commerciali</t>
  </si>
  <si>
    <t>magazzini</t>
  </si>
  <si>
    <t xml:space="preserve"> P*B è</t>
  </si>
  <si>
    <t>NB: Se B*P è minore di 25 €/mq allora B*P è da considerarsi pari a 25 €/mq  ad esclusione dei casi di cui al punto 5.3.6 dell'Allegato 2</t>
  </si>
  <si>
    <r>
      <t xml:space="preserve">Edilizia commerciale al dettaglio, pubblici esercizi ed edilizia produttiva limitatamente all’artigianato di servizio (casa, persona)                                                                                                       </t>
    </r>
    <r>
      <rPr>
        <i/>
        <sz val="10"/>
        <color theme="1"/>
        <rFont val="Arial"/>
        <family val="2"/>
      </rPr>
      <t>(i dati posti nella colonna esterna sono riferiti alla RE senza aumento di CU per esercizi di vicinato e per l'artigianato di servizio)</t>
    </r>
  </si>
  <si>
    <t>DGR 186/2019 e smi - Punto 5 - Tabella 1 – Conversione stato conservativo</t>
  </si>
  <si>
    <t>DGR 186/2019 e smi - Punto 5  - Tabella 2 – Conversione tipologia edilizia residenziale</t>
  </si>
  <si>
    <t>DGR 186/2019 e smi - Punto 5 
Tabella 3 – Conversione da funzione residenziale a funzione non residenziale</t>
  </si>
  <si>
    <t>Determinazione media valori OMI   (Punto 5.1 della DAL 186/2018 e smi)</t>
  </si>
  <si>
    <t>Revisione 7 - febbraio 2024</t>
  </si>
  <si>
    <t>Td = 3,24 €</t>
  </si>
  <si>
    <t>Ts = 2,43 €</t>
  </si>
  <si>
    <t>Td = 2,43 €</t>
  </si>
  <si>
    <t xml:space="preserve"> Ts = 1,82 €</t>
  </si>
  <si>
    <t>Td = 1,62 €</t>
  </si>
  <si>
    <t>Ts = 1,21 €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</si>
</sst>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 #,##0.00;[Red]\-&quot;€&quot;\ #,##0.00"/>
    <numFmt numFmtId="44" formatCode="_-&quot;€&quot;\ * #,##0.00_-;\-&quot;€&quot;\ * #,##0.00_-;_-&quot;€&quot;\ * &quot;-&quot;??_-;_-@_-"/>
    <numFmt numFmtId="43" formatCode="_-* #,##0.00_-;\-* #,##0.00_-;_-* &quot;-&quot;??_-;_-@_-"/>
    <numFmt numFmtId="164" formatCode="_-* #,##0.000_-;\-* #,##0.000_-;_-* &quot;-&quot;??_-;_-@_-"/>
    <numFmt numFmtId="165" formatCode="_-* #,##0_-;\-* #,##0_-;_-* &quot;-&quot;??_-;_-@_-"/>
    <numFmt numFmtId="166" formatCode="_-&quot;L.&quot;\ * #,##0_-;\-&quot;L.&quot;\ * #,##0_-;_-&quot;L.&quot;\ * &quot;-&quot;_-;_-@_-"/>
    <numFmt numFmtId="167" formatCode="&quot;€&quot;\ #,##0.00"/>
    <numFmt numFmtId="168" formatCode="0.0"/>
    <numFmt numFmtId="169" formatCode="[$€-410]&quot; &quot;#,##0.00;[Red]&quot;-&quot;[$€-410]&quot; &quot;#,##0.00"/>
    <numFmt numFmtId="170" formatCode="d\ mmmm\ yyyy"/>
    <numFmt numFmtId="171" formatCode="0.000"/>
  </numFmts>
  <fonts count="97" x14ac:knownFonts="1">
    <font>
      <sz val="11"/>
      <color theme="1"/>
      <name val="Calibri"/>
      <family val="2"/>
      <scheme val="minor"/>
    </font>
    <font>
      <i/>
      <sz val="10"/>
      <color theme="1"/>
      <name val="Arial"/>
      <family val="2"/>
    </font>
    <font>
      <b/>
      <i/>
      <sz val="10"/>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sz val="11"/>
      <color theme="1"/>
      <name val="Arial"/>
      <family val="2"/>
    </font>
    <font>
      <b/>
      <i/>
      <sz val="10"/>
      <color rgb="FFFF0000"/>
      <name val="Arial"/>
      <family val="2"/>
    </font>
    <font>
      <sz val="11"/>
      <color theme="1"/>
      <name val="Calibri"/>
      <family val="2"/>
      <scheme val="minor"/>
    </font>
    <font>
      <b/>
      <sz val="10"/>
      <color rgb="FFFF0000"/>
      <name val="Arial"/>
      <family val="2"/>
    </font>
    <font>
      <b/>
      <sz val="11"/>
      <color theme="1"/>
      <name val="Arial"/>
      <family val="2"/>
    </font>
    <font>
      <b/>
      <sz val="11"/>
      <color theme="4"/>
      <name val="Arial"/>
      <family val="2"/>
    </font>
    <font>
      <b/>
      <sz val="11"/>
      <color rgb="FFFF0000"/>
      <name val="Arial"/>
      <family val="2"/>
    </font>
    <font>
      <b/>
      <sz val="10"/>
      <color theme="4"/>
      <name val="Arial"/>
      <family val="2"/>
    </font>
    <font>
      <i/>
      <sz val="9"/>
      <color theme="1"/>
      <name val="Arial"/>
      <family val="2"/>
    </font>
    <font>
      <b/>
      <sz val="12"/>
      <color theme="1"/>
      <name val="Arial"/>
      <family val="2"/>
    </font>
    <font>
      <b/>
      <i/>
      <sz val="9"/>
      <color theme="1"/>
      <name val="Arial"/>
      <family val="2"/>
    </font>
    <font>
      <sz val="10"/>
      <name val="Arial"/>
      <family val="2"/>
    </font>
    <font>
      <b/>
      <sz val="14"/>
      <color theme="1"/>
      <name val="Calibri"/>
      <family val="2"/>
      <scheme val="minor"/>
    </font>
    <font>
      <sz val="8"/>
      <color theme="1"/>
      <name val="Arial"/>
      <family val="2"/>
    </font>
    <font>
      <sz val="9"/>
      <name val="Arial"/>
      <family val="2"/>
    </font>
    <font>
      <sz val="12"/>
      <name val="Arial"/>
      <family val="2"/>
    </font>
    <font>
      <sz val="12"/>
      <color theme="1"/>
      <name val="Arial"/>
      <family val="2"/>
    </font>
    <font>
      <b/>
      <sz val="12"/>
      <color rgb="FFFF0000"/>
      <name val="Arial"/>
      <family val="2"/>
    </font>
    <font>
      <b/>
      <sz val="10"/>
      <name val="Arial"/>
      <family val="2"/>
    </font>
    <font>
      <b/>
      <sz val="9"/>
      <color indexed="8"/>
      <name val="Arial"/>
      <family val="2"/>
    </font>
    <font>
      <sz val="9"/>
      <color indexed="8"/>
      <name val="Arial"/>
      <family val="2"/>
    </font>
    <font>
      <sz val="8"/>
      <name val="Arial"/>
      <family val="2"/>
    </font>
    <font>
      <b/>
      <sz val="9"/>
      <color rgb="FFFF0000"/>
      <name val="Arial"/>
      <family val="2"/>
    </font>
    <font>
      <b/>
      <sz val="8"/>
      <name val="Arial"/>
      <family val="2"/>
    </font>
    <font>
      <b/>
      <sz val="9"/>
      <name val="Arial"/>
      <family val="2"/>
    </font>
    <font>
      <sz val="10"/>
      <name val="Arial"/>
      <family val="2"/>
    </font>
    <font>
      <b/>
      <sz val="12"/>
      <name val="Arial"/>
      <family val="2"/>
    </font>
    <font>
      <b/>
      <sz val="14"/>
      <color theme="1"/>
      <name val="Arial"/>
      <family val="2"/>
    </font>
    <font>
      <b/>
      <sz val="13"/>
      <color theme="1"/>
      <name val="Arial"/>
      <family val="2"/>
    </font>
    <font>
      <b/>
      <sz val="13"/>
      <color rgb="FFFF0000"/>
      <name val="Arial"/>
      <family val="2"/>
    </font>
    <font>
      <i/>
      <sz val="11"/>
      <color theme="1"/>
      <name val="Arial"/>
      <family val="2"/>
    </font>
    <font>
      <sz val="11.5"/>
      <color theme="1"/>
      <name val="Arial"/>
      <family val="2"/>
    </font>
    <font>
      <sz val="11.5"/>
      <color theme="1"/>
      <name val="Calibri"/>
      <family val="2"/>
      <scheme val="minor"/>
    </font>
    <font>
      <b/>
      <sz val="12"/>
      <color theme="1"/>
      <name val="Calibri"/>
      <family val="2"/>
      <scheme val="minor"/>
    </font>
    <font>
      <sz val="12"/>
      <color theme="1"/>
      <name val="Calibri"/>
      <family val="2"/>
      <scheme val="minor"/>
    </font>
    <font>
      <sz val="10.5"/>
      <color theme="1"/>
      <name val="Calibri"/>
      <family val="2"/>
      <scheme val="minor"/>
    </font>
    <font>
      <b/>
      <i/>
      <sz val="11"/>
      <color theme="1"/>
      <name val="Arial"/>
      <family val="2"/>
    </font>
    <font>
      <b/>
      <i/>
      <sz val="16"/>
      <color theme="1"/>
      <name val="Liberation Sans"/>
      <family val="2"/>
    </font>
    <font>
      <b/>
      <i/>
      <u/>
      <sz val="11"/>
      <color theme="1"/>
      <name val="Liberation Sans"/>
      <family val="2"/>
    </font>
    <font>
      <b/>
      <sz val="12"/>
      <color theme="0"/>
      <name val="Arial"/>
      <family val="2"/>
    </font>
    <font>
      <b/>
      <sz val="12"/>
      <color theme="0"/>
      <name val="Calibri"/>
      <family val="2"/>
      <scheme val="minor"/>
    </font>
    <font>
      <sz val="12"/>
      <color rgb="FFFF0000"/>
      <name val="Arial"/>
      <family val="2"/>
    </font>
    <font>
      <b/>
      <sz val="14"/>
      <color rgb="FFFF0000"/>
      <name val="Arial"/>
      <family val="2"/>
    </font>
    <font>
      <b/>
      <sz val="11"/>
      <color indexed="8"/>
      <name val="Arial"/>
      <family val="2"/>
    </font>
    <font>
      <b/>
      <sz val="8"/>
      <color indexed="8"/>
      <name val="Arial"/>
      <family val="2"/>
    </font>
    <font>
      <b/>
      <u/>
      <sz val="8"/>
      <color indexed="8"/>
      <name val="Arial"/>
      <family val="2"/>
    </font>
    <font>
      <sz val="8"/>
      <color indexed="8"/>
      <name val="Arial"/>
      <family val="2"/>
    </font>
    <font>
      <b/>
      <sz val="8"/>
      <color indexed="10"/>
      <name val="Arial"/>
      <family val="2"/>
    </font>
    <font>
      <b/>
      <sz val="8"/>
      <color rgb="FFFF0000"/>
      <name val="Arial"/>
      <family val="2"/>
    </font>
    <font>
      <b/>
      <sz val="1"/>
      <color rgb="FFFF0000"/>
      <name val="Arial"/>
      <family val="2"/>
    </font>
    <font>
      <b/>
      <sz val="12"/>
      <name val="Calibri"/>
      <family val="2"/>
      <scheme val="minor"/>
    </font>
    <font>
      <b/>
      <u/>
      <sz val="12"/>
      <name val="Calibri"/>
      <family val="2"/>
    </font>
    <font>
      <b/>
      <i/>
      <sz val="10"/>
      <color rgb="FFFF0000"/>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sz val="9"/>
      <name val="Calibri"/>
      <family val="2"/>
      <scheme val="minor"/>
    </font>
    <font>
      <b/>
      <sz val="10"/>
      <color rgb="FFFF0000"/>
      <name val="Calibri"/>
      <family val="2"/>
      <scheme val="minor"/>
    </font>
    <font>
      <sz val="12"/>
      <name val="Calibri"/>
      <family val="2"/>
      <scheme val="minor"/>
    </font>
    <font>
      <i/>
      <sz val="10"/>
      <name val="Calibri"/>
      <family val="2"/>
      <scheme val="minor"/>
    </font>
    <font>
      <sz val="11"/>
      <name val="Calibri"/>
      <family val="2"/>
    </font>
    <font>
      <b/>
      <sz val="11"/>
      <color rgb="FFFF0000"/>
      <name val="Calibri"/>
      <family val="2"/>
      <scheme val="minor"/>
    </font>
    <font>
      <i/>
      <sz val="9.5"/>
      <name val="Calibri"/>
      <family val="2"/>
      <scheme val="minor"/>
    </font>
    <font>
      <sz val="9.5"/>
      <name val="Arial"/>
      <family val="2"/>
    </font>
    <font>
      <sz val="10"/>
      <name val="Calibri"/>
      <family val="2"/>
    </font>
    <font>
      <b/>
      <sz val="10"/>
      <name val="Calibri"/>
      <family val="2"/>
    </font>
    <font>
      <b/>
      <sz val="11"/>
      <name val="Calibri"/>
      <family val="2"/>
    </font>
    <font>
      <sz val="10"/>
      <color theme="0"/>
      <name val="Calibri"/>
      <family val="2"/>
      <scheme val="minor"/>
    </font>
    <font>
      <b/>
      <sz val="11"/>
      <color indexed="8"/>
      <name val="Calibri"/>
      <family val="2"/>
    </font>
    <font>
      <b/>
      <i/>
      <sz val="10"/>
      <color theme="0"/>
      <name val="Calibri"/>
      <family val="2"/>
      <scheme val="minor"/>
    </font>
    <font>
      <u/>
      <sz val="10"/>
      <name val="Calibri"/>
      <family val="2"/>
    </font>
    <font>
      <b/>
      <sz val="11"/>
      <color rgb="FFFF0000"/>
      <name val="Calibri"/>
      <family val="2"/>
    </font>
    <font>
      <b/>
      <sz val="9"/>
      <name val="Calibri"/>
      <family val="2"/>
      <scheme val="minor"/>
    </font>
    <font>
      <sz val="10"/>
      <color rgb="FFFF0000"/>
      <name val="Calibri"/>
      <family val="2"/>
      <scheme val="minor"/>
    </font>
    <font>
      <sz val="8"/>
      <color rgb="FFFF0000"/>
      <name val="Calibri"/>
      <family val="2"/>
      <scheme val="minor"/>
    </font>
    <font>
      <b/>
      <sz val="9"/>
      <name val="Calibri"/>
      <family val="2"/>
    </font>
    <font>
      <sz val="9"/>
      <name val="Calibri"/>
      <family val="2"/>
    </font>
    <font>
      <b/>
      <i/>
      <sz val="9"/>
      <color theme="1" tint="0.34998626667073579"/>
      <name val="Calibri"/>
      <family val="2"/>
      <scheme val="minor"/>
    </font>
    <font>
      <b/>
      <i/>
      <sz val="10"/>
      <color theme="1" tint="0.34998626667073579"/>
      <name val="Calibri"/>
      <family val="2"/>
      <scheme val="minor"/>
    </font>
    <font>
      <b/>
      <sz val="10.5"/>
      <name val="Calibri"/>
      <family val="2"/>
      <scheme val="minor"/>
    </font>
    <font>
      <i/>
      <sz val="10"/>
      <name val="Calibri"/>
      <family val="2"/>
    </font>
    <font>
      <b/>
      <sz val="10"/>
      <color theme="1"/>
      <name val="Calibri"/>
      <family val="2"/>
      <scheme val="minor"/>
    </font>
    <font>
      <i/>
      <sz val="11"/>
      <name val="Calibri"/>
      <family val="2"/>
      <scheme val="minor"/>
    </font>
    <font>
      <sz val="10"/>
      <name val="Courier New"/>
      <family val="3"/>
    </font>
    <font>
      <b/>
      <sz val="10"/>
      <name val="Courier New"/>
      <family val="3"/>
    </font>
    <font>
      <i/>
      <sz val="9"/>
      <name val="Calibri"/>
      <family val="2"/>
      <scheme val="minor"/>
    </font>
    <font>
      <sz val="11"/>
      <color theme="1"/>
      <name val="Liberation Sans"/>
    </font>
    <font>
      <b/>
      <i/>
      <sz val="16"/>
      <color theme="1"/>
      <name val="Liberation Sans"/>
    </font>
    <font>
      <b/>
      <i/>
      <u/>
      <sz val="11"/>
      <color theme="1"/>
      <name val="Liberation Sans"/>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rgb="FFF2F2F2"/>
        <bgColor indexed="64"/>
      </patternFill>
    </fill>
  </fills>
  <borders count="183">
    <border>
      <left/>
      <right/>
      <top/>
      <bottom/>
      <diagonal/>
    </border>
    <border>
      <left style="medium">
        <color indexed="64"/>
      </left>
      <right/>
      <top/>
      <bottom/>
      <diagonal/>
    </border>
    <border>
      <left style="medium">
        <color indexed="64"/>
      </left>
      <right/>
      <top style="thick">
        <color indexed="64"/>
      </top>
      <bottom/>
      <diagonal/>
    </border>
    <border>
      <left/>
      <right/>
      <top style="thick">
        <color indexed="64"/>
      </top>
      <bottom/>
      <diagonal/>
    </border>
    <border>
      <left style="thick">
        <color rgb="FFFF0000"/>
      </left>
      <right style="medium">
        <color indexed="64"/>
      </right>
      <top/>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thick">
        <color indexed="64"/>
      </left>
      <right/>
      <top style="thick">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top/>
      <bottom/>
      <diagonal/>
    </border>
    <border>
      <left/>
      <right/>
      <top/>
      <bottom style="thick">
        <color theme="4"/>
      </bottom>
      <diagonal/>
    </border>
    <border>
      <left/>
      <right/>
      <top/>
      <bottom style="thick">
        <color rgb="FFFF0000"/>
      </bottom>
      <diagonal/>
    </border>
    <border>
      <left style="hair">
        <color auto="1"/>
      </left>
      <right/>
      <top style="hair">
        <color auto="1"/>
      </top>
      <bottom style="hair">
        <color auto="1"/>
      </bottom>
      <diagonal/>
    </border>
    <border>
      <left style="thick">
        <color rgb="FFFF0000"/>
      </left>
      <right style="thin">
        <color auto="1"/>
      </right>
      <top style="thick">
        <color rgb="FFFF0000"/>
      </top>
      <bottom/>
      <diagonal/>
    </border>
    <border>
      <left style="thin">
        <color auto="1"/>
      </left>
      <right style="thick">
        <color rgb="FFFF0000"/>
      </right>
      <top style="thick">
        <color rgb="FFFF0000"/>
      </top>
      <bottom/>
      <diagonal/>
    </border>
    <border>
      <left style="thick">
        <color rgb="FFFF0000"/>
      </left>
      <right style="thin">
        <color auto="1"/>
      </right>
      <top/>
      <bottom/>
      <diagonal/>
    </border>
    <border>
      <left style="thin">
        <color auto="1"/>
      </left>
      <right style="thick">
        <color rgb="FFFF0000"/>
      </right>
      <top/>
      <bottom/>
      <diagonal/>
    </border>
    <border>
      <left style="thick">
        <color rgb="FFFF0000"/>
      </left>
      <right style="thin">
        <color auto="1"/>
      </right>
      <top/>
      <bottom style="thick">
        <color rgb="FFFF0000"/>
      </bottom>
      <diagonal/>
    </border>
    <border>
      <left style="thin">
        <color auto="1"/>
      </left>
      <right style="thick">
        <color rgb="FFFF0000"/>
      </right>
      <top/>
      <bottom style="thick">
        <color rgb="FFFF0000"/>
      </bottom>
      <diagonal/>
    </border>
    <border>
      <left style="thick">
        <color theme="4"/>
      </left>
      <right style="thin">
        <color auto="1"/>
      </right>
      <top style="thin">
        <color auto="1"/>
      </top>
      <bottom style="thin">
        <color auto="1"/>
      </bottom>
      <diagonal/>
    </border>
    <border>
      <left style="thin">
        <color auto="1"/>
      </left>
      <right style="thick">
        <color theme="4"/>
      </right>
      <top style="thin">
        <color auto="1"/>
      </top>
      <bottom style="thin">
        <color auto="1"/>
      </bottom>
      <diagonal/>
    </border>
    <border>
      <left style="thick">
        <color theme="4"/>
      </left>
      <right style="thin">
        <color auto="1"/>
      </right>
      <top style="thin">
        <color auto="1"/>
      </top>
      <bottom/>
      <diagonal/>
    </border>
    <border>
      <left style="thin">
        <color auto="1"/>
      </left>
      <right style="thick">
        <color theme="4"/>
      </right>
      <top style="thin">
        <color auto="1"/>
      </top>
      <bottom/>
      <diagonal/>
    </border>
    <border>
      <left style="thick">
        <color theme="4"/>
      </left>
      <right style="thin">
        <color auto="1"/>
      </right>
      <top/>
      <bottom/>
      <diagonal/>
    </border>
    <border>
      <left style="thin">
        <color auto="1"/>
      </left>
      <right style="thick">
        <color theme="4"/>
      </right>
      <top/>
      <bottom/>
      <diagonal/>
    </border>
    <border>
      <left style="thick">
        <color theme="4"/>
      </left>
      <right style="thin">
        <color auto="1"/>
      </right>
      <top/>
      <bottom style="thick">
        <color theme="4"/>
      </bottom>
      <diagonal/>
    </border>
    <border>
      <left style="thin">
        <color auto="1"/>
      </left>
      <right style="thick">
        <color theme="4"/>
      </right>
      <top/>
      <bottom style="thick">
        <color theme="4"/>
      </bottom>
      <diagonal/>
    </border>
    <border>
      <left style="thick">
        <color auto="1"/>
      </left>
      <right style="medium">
        <color indexed="64"/>
      </right>
      <top style="thick">
        <color indexed="64"/>
      </top>
      <bottom/>
      <diagonal/>
    </border>
    <border>
      <left/>
      <right style="thick">
        <color auto="1"/>
      </right>
      <top style="thick">
        <color indexed="64"/>
      </top>
      <bottom/>
      <diagonal/>
    </border>
    <border>
      <left style="thick">
        <color auto="1"/>
      </left>
      <right style="thick">
        <color auto="1"/>
      </right>
      <top style="thick">
        <color indexed="64"/>
      </top>
      <bottom/>
      <diagonal/>
    </border>
    <border>
      <left/>
      <right/>
      <top style="medium">
        <color indexed="64"/>
      </top>
      <bottom/>
      <diagonal/>
    </border>
    <border>
      <left style="thick">
        <color indexed="64"/>
      </left>
      <right/>
      <top style="medium">
        <color indexed="64"/>
      </top>
      <bottom/>
      <diagonal/>
    </border>
    <border>
      <left style="medium">
        <color indexed="64"/>
      </left>
      <right/>
      <top style="medium">
        <color indexed="64"/>
      </top>
      <bottom/>
      <diagonal/>
    </border>
    <border>
      <left/>
      <right/>
      <top style="thick">
        <color rgb="FFFF0000"/>
      </top>
      <bottom/>
      <diagonal/>
    </border>
    <border>
      <left style="hair">
        <color auto="1"/>
      </left>
      <right style="hair">
        <color auto="1"/>
      </right>
      <top style="thick">
        <color rgb="FFFF0000"/>
      </top>
      <bottom style="hair">
        <color auto="1"/>
      </bottom>
      <diagonal/>
    </border>
    <border>
      <left style="hair">
        <color auto="1"/>
      </left>
      <right/>
      <top style="thick">
        <color rgb="FFFF0000"/>
      </top>
      <bottom style="hair">
        <color auto="1"/>
      </bottom>
      <diagonal/>
    </border>
    <border>
      <left style="hair">
        <color indexed="64"/>
      </left>
      <right style="hair">
        <color indexed="64"/>
      </right>
      <top style="hair">
        <color indexed="64"/>
      </top>
      <bottom style="thick">
        <color rgb="FFFF0000"/>
      </bottom>
      <diagonal/>
    </border>
    <border>
      <left/>
      <right/>
      <top style="thick">
        <color theme="4"/>
      </top>
      <bottom/>
      <diagonal/>
    </border>
    <border>
      <left/>
      <right style="thick">
        <color theme="4"/>
      </right>
      <top/>
      <bottom/>
      <diagonal/>
    </border>
    <border>
      <left/>
      <right style="thick">
        <color theme="4"/>
      </right>
      <top/>
      <bottom style="thick">
        <color theme="4"/>
      </bottom>
      <diagonal/>
    </border>
    <border>
      <left/>
      <right style="thin">
        <color auto="1"/>
      </right>
      <top/>
      <bottom/>
      <diagonal/>
    </border>
    <border>
      <left style="thin">
        <color auto="1"/>
      </left>
      <right/>
      <top/>
      <bottom/>
      <diagonal/>
    </border>
    <border>
      <left style="thin">
        <color auto="1"/>
      </left>
      <right style="hair">
        <color auto="1"/>
      </right>
      <top style="thick">
        <color rgb="FFFF0000"/>
      </top>
      <bottom style="hair">
        <color auto="1"/>
      </bottom>
      <diagonal/>
    </border>
    <border>
      <left style="thin">
        <color auto="1"/>
      </left>
      <right style="hair">
        <color auto="1"/>
      </right>
      <top style="hair">
        <color auto="1"/>
      </top>
      <bottom style="hair">
        <color auto="1"/>
      </bottom>
      <diagonal/>
    </border>
    <border>
      <left style="thin">
        <color auto="1"/>
      </left>
      <right/>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top style="hair">
        <color indexed="64"/>
      </top>
      <bottom style="thick">
        <color rgb="FFFF0000"/>
      </bottom>
      <diagonal/>
    </border>
    <border>
      <left style="thick">
        <color theme="4"/>
      </left>
      <right/>
      <top style="thin">
        <color auto="1"/>
      </top>
      <bottom style="thin">
        <color auto="1"/>
      </bottom>
      <diagonal/>
    </border>
    <border>
      <left style="thick">
        <color theme="4"/>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ck">
        <color theme="4"/>
      </left>
      <right/>
      <top/>
      <bottom style="thick">
        <color theme="4"/>
      </bottom>
      <diagonal/>
    </border>
    <border>
      <left style="thin">
        <color indexed="64"/>
      </left>
      <right/>
      <top/>
      <bottom style="thick">
        <color theme="4"/>
      </bottom>
      <diagonal/>
    </border>
    <border>
      <left style="thick">
        <color auto="1"/>
      </left>
      <right style="thick">
        <color auto="1"/>
      </right>
      <top style="thick">
        <color auto="1"/>
      </top>
      <bottom style="thick">
        <color rgb="FFFF0000"/>
      </bottom>
      <diagonal/>
    </border>
    <border>
      <left/>
      <right/>
      <top style="thick">
        <color rgb="FFFF0000"/>
      </top>
      <bottom style="thick">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ck">
        <color theme="4"/>
      </left>
      <right/>
      <top style="thick">
        <color theme="4"/>
      </top>
      <bottom/>
      <diagonal/>
    </border>
    <border>
      <left style="thin">
        <color indexed="64"/>
      </left>
      <right/>
      <top style="thick">
        <color theme="4"/>
      </top>
      <bottom/>
      <diagonal/>
    </border>
    <border>
      <left/>
      <right style="thin">
        <color auto="1"/>
      </right>
      <top style="thick">
        <color theme="4"/>
      </top>
      <bottom/>
      <diagonal/>
    </border>
    <border>
      <left style="thin">
        <color indexed="64"/>
      </left>
      <right style="hair">
        <color indexed="64"/>
      </right>
      <top style="thick">
        <color theme="4"/>
      </top>
      <bottom style="hair">
        <color indexed="64"/>
      </bottom>
      <diagonal/>
    </border>
    <border>
      <left style="hair">
        <color indexed="64"/>
      </left>
      <right style="hair">
        <color indexed="64"/>
      </right>
      <top style="thick">
        <color theme="4"/>
      </top>
      <bottom style="hair">
        <color indexed="64"/>
      </bottom>
      <diagonal/>
    </border>
    <border>
      <left style="hair">
        <color indexed="64"/>
      </left>
      <right/>
      <top style="thick">
        <color theme="4"/>
      </top>
      <bottom style="hair">
        <color indexed="64"/>
      </bottom>
      <diagonal/>
    </border>
    <border>
      <left style="thin">
        <color auto="1"/>
      </left>
      <right style="thick">
        <color theme="4"/>
      </right>
      <top style="thick">
        <color theme="4"/>
      </top>
      <bottom/>
      <diagonal/>
    </border>
    <border>
      <left/>
      <right style="thin">
        <color indexed="64"/>
      </right>
      <top/>
      <bottom style="thick">
        <color theme="4"/>
      </bottom>
      <diagonal/>
    </border>
    <border>
      <left style="thin">
        <color indexed="64"/>
      </left>
      <right style="hair">
        <color indexed="64"/>
      </right>
      <top style="hair">
        <color indexed="64"/>
      </top>
      <bottom style="thick">
        <color theme="4"/>
      </bottom>
      <diagonal/>
    </border>
    <border>
      <left style="hair">
        <color indexed="64"/>
      </left>
      <right style="hair">
        <color indexed="64"/>
      </right>
      <top style="hair">
        <color indexed="64"/>
      </top>
      <bottom style="thick">
        <color theme="4"/>
      </bottom>
      <diagonal/>
    </border>
    <border>
      <left style="hair">
        <color indexed="64"/>
      </left>
      <right/>
      <top style="hair">
        <color indexed="64"/>
      </top>
      <bottom style="thick">
        <color theme="4"/>
      </bottom>
      <diagonal/>
    </border>
    <border>
      <left style="thick">
        <color theme="4"/>
      </left>
      <right style="thin">
        <color indexed="64"/>
      </right>
      <top style="thick">
        <color theme="4"/>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auto="1"/>
      </right>
      <top/>
      <bottom/>
      <diagonal/>
    </border>
    <border>
      <left style="thick">
        <color rgb="FFFF0000"/>
      </left>
      <right style="medium">
        <color indexed="64"/>
      </right>
      <top style="thick">
        <color rgb="FFFF0000"/>
      </top>
      <bottom/>
      <diagonal/>
    </border>
    <border>
      <left style="medium">
        <color indexed="64"/>
      </left>
      <right/>
      <top style="thick">
        <color rgb="FFFF0000"/>
      </top>
      <bottom/>
      <diagonal/>
    </border>
    <border>
      <left/>
      <right style="thick">
        <color auto="1"/>
      </right>
      <top style="thick">
        <color rgb="FFFF0000"/>
      </top>
      <bottom/>
      <diagonal/>
    </border>
    <border>
      <left style="medium">
        <color indexed="64"/>
      </left>
      <right style="hair">
        <color indexed="64"/>
      </right>
      <top style="thick">
        <color rgb="FFFF0000"/>
      </top>
      <bottom style="hair">
        <color indexed="64"/>
      </bottom>
      <diagonal/>
    </border>
    <border>
      <left style="hair">
        <color auto="1"/>
      </left>
      <right style="thick">
        <color rgb="FFFF0000"/>
      </right>
      <top style="thick">
        <color rgb="FFFF0000"/>
      </top>
      <bottom style="hair">
        <color auto="1"/>
      </bottom>
      <diagonal/>
    </border>
    <border>
      <left style="hair">
        <color auto="1"/>
      </left>
      <right style="thick">
        <color rgb="FFFF0000"/>
      </right>
      <top style="hair">
        <color auto="1"/>
      </top>
      <bottom style="hair">
        <color auto="1"/>
      </bottom>
      <diagonal/>
    </border>
    <border>
      <left style="thick">
        <color rgb="FFFF0000"/>
      </left>
      <right style="medium">
        <color indexed="64"/>
      </right>
      <top/>
      <bottom style="thick">
        <color rgb="FFFF0000"/>
      </bottom>
      <diagonal/>
    </border>
    <border>
      <left style="medium">
        <color indexed="64"/>
      </left>
      <right/>
      <top/>
      <bottom style="thick">
        <color rgb="FFFF0000"/>
      </bottom>
      <diagonal/>
    </border>
    <border>
      <left/>
      <right style="thick">
        <color auto="1"/>
      </right>
      <top/>
      <bottom style="thick">
        <color rgb="FFFF0000"/>
      </bottom>
      <diagonal/>
    </border>
    <border>
      <left style="medium">
        <color indexed="64"/>
      </left>
      <right style="hair">
        <color indexed="64"/>
      </right>
      <top style="hair">
        <color indexed="64"/>
      </top>
      <bottom style="thick">
        <color rgb="FFFF0000"/>
      </bottom>
      <diagonal/>
    </border>
    <border>
      <left/>
      <right style="thick">
        <color rgb="FFFF0000"/>
      </right>
      <top/>
      <bottom style="thick">
        <color rgb="FFFF0000"/>
      </bottom>
      <diagonal/>
    </border>
    <border>
      <left style="thick">
        <color theme="4"/>
      </left>
      <right style="medium">
        <color indexed="64"/>
      </right>
      <top style="thick">
        <color theme="4"/>
      </top>
      <bottom/>
      <diagonal/>
    </border>
    <border>
      <left style="medium">
        <color indexed="64"/>
      </left>
      <right/>
      <top style="thick">
        <color theme="4"/>
      </top>
      <bottom/>
      <diagonal/>
    </border>
    <border>
      <left/>
      <right style="thick">
        <color auto="1"/>
      </right>
      <top style="thick">
        <color theme="4"/>
      </top>
      <bottom/>
      <diagonal/>
    </border>
    <border>
      <left style="thick">
        <color indexed="64"/>
      </left>
      <right/>
      <top style="thick">
        <color theme="4"/>
      </top>
      <bottom/>
      <diagonal/>
    </border>
    <border>
      <left/>
      <right style="thick">
        <color theme="4"/>
      </right>
      <top style="thick">
        <color theme="4"/>
      </top>
      <bottom/>
      <diagonal/>
    </border>
    <border>
      <left style="thick">
        <color theme="4"/>
      </left>
      <right style="medium">
        <color indexed="64"/>
      </right>
      <top/>
      <bottom/>
      <diagonal/>
    </border>
    <border>
      <left style="thick">
        <color theme="4"/>
      </left>
      <right style="medium">
        <color indexed="64"/>
      </right>
      <top/>
      <bottom style="thick">
        <color theme="4"/>
      </bottom>
      <diagonal/>
    </border>
    <border>
      <left style="medium">
        <color indexed="64"/>
      </left>
      <right/>
      <top/>
      <bottom style="thick">
        <color theme="4"/>
      </bottom>
      <diagonal/>
    </border>
    <border>
      <left/>
      <right style="thick">
        <color auto="1"/>
      </right>
      <top/>
      <bottom style="thick">
        <color theme="4"/>
      </bottom>
      <diagonal/>
    </border>
    <border>
      <left style="thick">
        <color indexed="64"/>
      </left>
      <right/>
      <top/>
      <bottom style="thick">
        <color theme="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ck">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ck">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style="thin">
        <color indexed="64"/>
      </left>
      <right style="thin">
        <color indexed="64"/>
      </right>
      <top style="thin">
        <color indexed="64"/>
      </top>
      <bottom/>
      <diagonal/>
    </border>
    <border>
      <left style="thin">
        <color auto="1"/>
      </left>
      <right style="thick">
        <color theme="4"/>
      </right>
      <top/>
      <bottom style="thin">
        <color auto="1"/>
      </bottom>
      <diagonal/>
    </border>
    <border>
      <left style="thick">
        <color theme="4"/>
      </left>
      <right style="thin">
        <color auto="1"/>
      </right>
      <top/>
      <bottom style="thin">
        <color auto="1"/>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hair">
        <color auto="1"/>
      </left>
      <right style="thick">
        <color theme="4"/>
      </right>
      <top style="thick">
        <color theme="4"/>
      </top>
      <bottom style="hair">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diagonal/>
    </border>
    <border>
      <left/>
      <right style="hair">
        <color indexed="64"/>
      </right>
      <top style="hair">
        <color auto="1"/>
      </top>
      <bottom/>
      <diagonal/>
    </border>
    <border>
      <left style="thin">
        <color auto="1"/>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indexed="64"/>
      </left>
      <right style="thin">
        <color indexed="64"/>
      </right>
      <top style="thick">
        <color theme="4"/>
      </top>
      <bottom style="hair">
        <color auto="1"/>
      </bottom>
      <diagonal/>
    </border>
    <border>
      <left/>
      <right style="medium">
        <color indexed="64"/>
      </right>
      <top style="hair">
        <color auto="1"/>
      </top>
      <bottom style="hair">
        <color auto="1"/>
      </bottom>
      <diagonal/>
    </border>
    <border>
      <left style="hair">
        <color auto="1"/>
      </left>
      <right/>
      <top style="hair">
        <color auto="1"/>
      </top>
      <bottom/>
      <diagonal/>
    </border>
    <border>
      <left/>
      <right style="medium">
        <color indexed="64"/>
      </right>
      <top style="hair">
        <color auto="1"/>
      </top>
      <bottom/>
      <diagonal/>
    </border>
    <border>
      <left style="hair">
        <color auto="1"/>
      </left>
      <right/>
      <top/>
      <bottom style="hair">
        <color auto="1"/>
      </bottom>
      <diagonal/>
    </border>
    <border>
      <left/>
      <right style="medium">
        <color indexed="64"/>
      </right>
      <top/>
      <bottom style="hair">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s>
  <cellStyleXfs count="22">
    <xf numFmtId="0" fontId="0" fillId="0" borderId="0"/>
    <xf numFmtId="44" fontId="9" fillId="0" borderId="0" applyFont="0" applyFill="0" applyBorder="0" applyAlignment="0" applyProtection="0"/>
    <xf numFmtId="9" fontId="9" fillId="0" borderId="0" applyFont="0" applyFill="0" applyBorder="0" applyAlignment="0" applyProtection="0"/>
    <xf numFmtId="0" fontId="18" fillId="0" borderId="0"/>
    <xf numFmtId="43" fontId="18" fillId="0" borderId="0" applyFont="0" applyFill="0" applyBorder="0" applyAlignment="0" applyProtection="0"/>
    <xf numFmtId="0" fontId="32" fillId="0" borderId="0"/>
    <xf numFmtId="166" fontId="32" fillId="0" borderId="0" applyFont="0" applyFill="0" applyBorder="0" applyAlignment="0" applyProtection="0"/>
    <xf numFmtId="0" fontId="44" fillId="0" borderId="0">
      <alignment horizontal="center"/>
    </xf>
    <xf numFmtId="0" fontId="44" fillId="0" borderId="0">
      <alignment horizontal="center" textRotation="90"/>
    </xf>
    <xf numFmtId="0" fontId="45" fillId="0" borderId="0"/>
    <xf numFmtId="169" fontId="45" fillId="0" borderId="0"/>
    <xf numFmtId="9" fontId="32" fillId="0" borderId="0" applyFont="0" applyFill="0" applyBorder="0" applyAlignment="0" applyProtection="0"/>
    <xf numFmtId="0" fontId="9" fillId="0" borderId="0"/>
    <xf numFmtId="9"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4" fillId="0" borderId="0"/>
    <xf numFmtId="0" fontId="95" fillId="0" borderId="0">
      <alignment horizontal="center"/>
    </xf>
    <xf numFmtId="0" fontId="95" fillId="0" borderId="0">
      <alignment horizontal="center" textRotation="90"/>
    </xf>
    <xf numFmtId="0" fontId="96" fillId="0" borderId="0"/>
    <xf numFmtId="169" fontId="96" fillId="0" borderId="0"/>
  </cellStyleXfs>
  <cellXfs count="780">
    <xf numFmtId="0" fontId="0" fillId="0" borderId="0" xfId="0"/>
    <xf numFmtId="0" fontId="0" fillId="0" borderId="0" xfId="0" applyAlignment="1">
      <alignment horizontal="left" vertical="top"/>
    </xf>
    <xf numFmtId="0" fontId="0" fillId="0" borderId="0" xfId="0" applyAlignment="1">
      <alignment vertical="top"/>
    </xf>
    <xf numFmtId="0" fontId="0" fillId="0" borderId="4" xfId="0" applyFill="1" applyBorder="1" applyAlignment="1">
      <alignment horizontal="left" vertical="top" wrapText="1"/>
    </xf>
    <xf numFmtId="0" fontId="7" fillId="0" borderId="0" xfId="0" applyFont="1" applyFill="1" applyBorder="1" applyAlignment="1">
      <alignment horizontal="center" vertical="center" wrapText="1"/>
    </xf>
    <xf numFmtId="0" fontId="0" fillId="0" borderId="0" xfId="0" applyFill="1" applyBorder="1" applyAlignment="1">
      <alignment vertical="top" wrapText="1"/>
    </xf>
    <xf numFmtId="0" fontId="3" fillId="0" borderId="0" xfId="0" applyFont="1" applyFill="1" applyBorder="1" applyAlignment="1">
      <alignment vertical="top" wrapText="1"/>
    </xf>
    <xf numFmtId="0" fontId="3" fillId="0" borderId="4" xfId="0" applyFont="1" applyFill="1" applyBorder="1" applyAlignment="1">
      <alignment vertical="top" wrapText="1"/>
    </xf>
    <xf numFmtId="0" fontId="7" fillId="0" borderId="5"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0" fillId="0" borderId="1" xfId="0" applyFill="1" applyBorder="1" applyAlignment="1">
      <alignment vertical="top" wrapText="1"/>
    </xf>
    <xf numFmtId="0" fontId="0" fillId="0" borderId="0" xfId="0" applyFill="1" applyBorder="1" applyAlignment="1">
      <alignment vertical="top" wrapText="1"/>
    </xf>
    <xf numFmtId="0" fontId="0" fillId="0" borderId="0" xfId="0" applyBorder="1" applyAlignment="1">
      <alignment horizontal="left" vertical="top"/>
    </xf>
    <xf numFmtId="0" fontId="0" fillId="0" borderId="0" xfId="0" applyBorder="1" applyAlignment="1">
      <alignment vertical="top"/>
    </xf>
    <xf numFmtId="0" fontId="7" fillId="0" borderId="15" xfId="0" applyFont="1" applyFill="1" applyBorder="1" applyAlignment="1">
      <alignment horizontal="center" vertical="center" wrapText="1"/>
    </xf>
    <xf numFmtId="0" fontId="0" fillId="0" borderId="0" xfId="0" applyBorder="1"/>
    <xf numFmtId="0" fontId="6" fillId="0" borderId="0" xfId="0" applyFont="1" applyAlignment="1">
      <alignment vertical="top"/>
    </xf>
    <xf numFmtId="0" fontId="6" fillId="0" borderId="0" xfId="0" applyFont="1"/>
    <xf numFmtId="0" fontId="6" fillId="0" borderId="8"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7" fillId="0" borderId="0" xfId="0" applyFont="1" applyFill="1" applyBorder="1" applyAlignment="1">
      <alignment horizontal="justify" vertical="center" wrapText="1"/>
    </xf>
    <xf numFmtId="0" fontId="7" fillId="0" borderId="14"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11" fillId="0" borderId="0" xfId="0" applyFont="1" applyBorder="1" applyAlignment="1">
      <alignment horizontal="right"/>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quotePrefix="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9" fontId="3" fillId="0" borderId="41" xfId="0" applyNumberFormat="1" applyFont="1" applyFill="1" applyBorder="1" applyAlignment="1">
      <alignment horizontal="center" vertical="center" wrapText="1"/>
    </xf>
    <xf numFmtId="0" fontId="3" fillId="0" borderId="13" xfId="0" applyFont="1" applyFill="1" applyBorder="1" applyAlignment="1">
      <alignment vertical="top" wrapText="1"/>
    </xf>
    <xf numFmtId="0" fontId="3" fillId="0" borderId="13" xfId="0" quotePrefix="1" applyFont="1" applyFill="1" applyBorder="1" applyAlignment="1">
      <alignment horizontal="center" vertical="top"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20" xfId="0" applyFill="1" applyBorder="1" applyAlignment="1">
      <alignment horizontal="center" vertical="center" wrapText="1"/>
    </xf>
    <xf numFmtId="0" fontId="7" fillId="0" borderId="47" xfId="0" applyFont="1" applyFill="1" applyBorder="1" applyAlignment="1">
      <alignment horizontal="justify" vertical="center" wrapText="1"/>
    </xf>
    <xf numFmtId="0" fontId="7" fillId="0" borderId="4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1" xfId="0" applyFont="1" applyFill="1" applyBorder="1" applyAlignment="1">
      <alignment vertical="top" wrapText="1"/>
    </xf>
    <xf numFmtId="0" fontId="3" fillId="0" borderId="55" xfId="0" applyFont="1" applyFill="1" applyBorder="1" applyAlignment="1">
      <alignment vertical="top" wrapText="1"/>
    </xf>
    <xf numFmtId="0" fontId="3" fillId="0" borderId="44" xfId="0" applyFont="1" applyFill="1" applyBorder="1" applyAlignment="1">
      <alignment vertical="top" wrapText="1"/>
    </xf>
    <xf numFmtId="0" fontId="3" fillId="0" borderId="56" xfId="0" applyFont="1" applyFill="1" applyBorder="1" applyAlignment="1">
      <alignment vertical="top" wrapText="1"/>
    </xf>
    <xf numFmtId="0" fontId="3" fillId="0" borderId="44" xfId="0" applyFont="1" applyFill="1" applyBorder="1" applyAlignment="1">
      <alignment vertical="center" wrapText="1"/>
    </xf>
    <xf numFmtId="1" fontId="12" fillId="0" borderId="0" xfId="2" applyNumberFormat="1" applyFont="1" applyBorder="1" applyAlignment="1">
      <alignment horizontal="center" vertical="center"/>
    </xf>
    <xf numFmtId="1" fontId="6" fillId="0" borderId="8" xfId="0" applyNumberFormat="1" applyFont="1" applyBorder="1" applyAlignment="1">
      <alignment horizontal="center" vertical="center"/>
    </xf>
    <xf numFmtId="0" fontId="0" fillId="0" borderId="0" xfId="0" applyFill="1" applyBorder="1" applyAlignment="1">
      <alignment horizontal="center" vertical="center" wrapText="1"/>
    </xf>
    <xf numFmtId="0" fontId="0" fillId="0" borderId="58" xfId="0" applyFill="1" applyBorder="1" applyAlignment="1">
      <alignment vertical="top" wrapText="1"/>
    </xf>
    <xf numFmtId="0" fontId="7" fillId="0" borderId="58" xfId="0" applyFont="1" applyFill="1" applyBorder="1" applyAlignment="1">
      <alignment horizontal="justify" vertical="center" wrapText="1"/>
    </xf>
    <xf numFmtId="2" fontId="6" fillId="0" borderId="8" xfId="0" applyNumberFormat="1" applyFont="1" applyBorder="1" applyAlignment="1">
      <alignment horizontal="center" vertical="center"/>
    </xf>
    <xf numFmtId="0" fontId="0" fillId="0" borderId="0" xfId="0" applyFill="1" applyBorder="1" applyAlignment="1">
      <alignment horizontal="left" vertical="top" wrapText="1"/>
    </xf>
    <xf numFmtId="0" fontId="7" fillId="0" borderId="61"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15" fillId="0" borderId="32" xfId="0" applyFont="1" applyBorder="1" applyAlignment="1">
      <alignment horizontal="center" vertical="center" wrapText="1"/>
    </xf>
    <xf numFmtId="0" fontId="3" fillId="0" borderId="18" xfId="0" applyFont="1" applyFill="1" applyBorder="1" applyAlignment="1">
      <alignment horizontal="center" vertical="top" wrapText="1"/>
    </xf>
    <xf numFmtId="0" fontId="0" fillId="0" borderId="18" xfId="0" applyFill="1" applyBorder="1" applyAlignment="1">
      <alignment horizontal="left" vertical="top" wrapText="1"/>
    </xf>
    <xf numFmtId="0" fontId="0" fillId="0" borderId="20" xfId="0" applyFill="1" applyBorder="1" applyAlignment="1">
      <alignment horizontal="left" vertical="top" wrapText="1"/>
    </xf>
    <xf numFmtId="0" fontId="7" fillId="0" borderId="63" xfId="0" applyFont="1" applyFill="1" applyBorder="1" applyAlignment="1">
      <alignment horizontal="center" vertical="center" wrapText="1"/>
    </xf>
    <xf numFmtId="0" fontId="0" fillId="0" borderId="0" xfId="0" applyBorder="1" applyAlignment="1">
      <alignment horizontal="center"/>
    </xf>
    <xf numFmtId="0" fontId="3" fillId="0" borderId="64"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55" xfId="0" applyFont="1" applyBorder="1" applyAlignment="1">
      <alignment vertical="top" wrapText="1"/>
    </xf>
    <xf numFmtId="9" fontId="7" fillId="0" borderId="73" xfId="0" applyNumberFormat="1" applyFont="1" applyBorder="1" applyAlignment="1">
      <alignment horizontal="center" vertical="center" wrapText="1"/>
    </xf>
    <xf numFmtId="9" fontId="7" fillId="0" borderId="74" xfId="0" applyNumberFormat="1" applyFont="1" applyBorder="1" applyAlignment="1">
      <alignment horizontal="center" vertical="center" wrapText="1"/>
    </xf>
    <xf numFmtId="0" fontId="17" fillId="0" borderId="3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2" xfId="0" applyFont="1" applyBorder="1" applyAlignment="1">
      <alignment horizontal="center" vertical="center" wrapText="1"/>
    </xf>
    <xf numFmtId="0" fontId="19" fillId="0" borderId="0" xfId="3" applyFont="1"/>
    <xf numFmtId="0" fontId="18" fillId="0" borderId="0" xfId="3"/>
    <xf numFmtId="0" fontId="20" fillId="0" borderId="0" xfId="3" applyFont="1" applyAlignment="1">
      <alignment horizontal="left" vertical="top" wrapText="1"/>
    </xf>
    <xf numFmtId="0" fontId="21" fillId="0" borderId="0" xfId="3" applyFont="1"/>
    <xf numFmtId="0" fontId="23" fillId="0" borderId="8" xfId="3" applyFont="1" applyBorder="1" applyAlignment="1">
      <alignment horizontal="center" vertical="center" wrapText="1"/>
    </xf>
    <xf numFmtId="165" fontId="0" fillId="0" borderId="0" xfId="4" applyNumberFormat="1" applyFont="1"/>
    <xf numFmtId="0" fontId="18" fillId="0" borderId="77" xfId="3" applyBorder="1" applyAlignment="1">
      <alignment horizontal="center"/>
    </xf>
    <xf numFmtId="0" fontId="21" fillId="0" borderId="0" xfId="3" applyFont="1" applyAlignment="1">
      <alignment horizontal="right"/>
    </xf>
    <xf numFmtId="165" fontId="25" fillId="0" borderId="0" xfId="4" applyNumberFormat="1" applyFont="1"/>
    <xf numFmtId="0" fontId="18" fillId="0" borderId="0" xfId="3" applyAlignment="1">
      <alignment horizontal="right"/>
    </xf>
    <xf numFmtId="0" fontId="28" fillId="0" borderId="77" xfId="3" applyFont="1" applyBorder="1" applyAlignment="1">
      <alignment horizontal="center" vertical="center" wrapText="1"/>
    </xf>
    <xf numFmtId="0" fontId="21" fillId="0" borderId="77" xfId="3" applyFont="1" applyBorder="1"/>
    <xf numFmtId="0" fontId="29" fillId="0" borderId="0" xfId="3" applyFont="1"/>
    <xf numFmtId="165" fontId="18" fillId="0" borderId="0" xfId="3" applyNumberFormat="1"/>
    <xf numFmtId="164" fontId="18" fillId="0" borderId="0" xfId="3" applyNumberFormat="1"/>
    <xf numFmtId="0" fontId="18" fillId="0" borderId="0" xfId="3" applyAlignment="1">
      <alignment horizontal="center" vertical="center"/>
    </xf>
    <xf numFmtId="0" fontId="21" fillId="0" borderId="82" xfId="3" applyFont="1" applyBorder="1" applyAlignment="1">
      <alignment horizontal="center"/>
    </xf>
    <xf numFmtId="0" fontId="28" fillId="0" borderId="82" xfId="3" applyFont="1" applyBorder="1" applyAlignment="1">
      <alignment horizontal="center" vertical="center" textRotation="90" wrapText="1"/>
    </xf>
    <xf numFmtId="0" fontId="0" fillId="0" borderId="90" xfId="0" applyFill="1" applyBorder="1" applyAlignment="1">
      <alignment vertical="top" wrapText="1"/>
    </xf>
    <xf numFmtId="0" fontId="1" fillId="0" borderId="30" xfId="0" applyFont="1" applyBorder="1" applyAlignment="1">
      <alignment vertical="top" wrapText="1"/>
    </xf>
    <xf numFmtId="0" fontId="0" fillId="0" borderId="97" xfId="0" applyFill="1" applyBorder="1" applyAlignment="1">
      <alignment horizontal="left" vertical="top" wrapText="1"/>
    </xf>
    <xf numFmtId="0" fontId="7" fillId="0" borderId="14" xfId="0" applyFont="1" applyFill="1" applyBorder="1" applyAlignment="1">
      <alignment horizontal="justify" vertical="center" wrapText="1"/>
    </xf>
    <xf numFmtId="0" fontId="7" fillId="0" borderId="98" xfId="0" applyFont="1" applyFill="1" applyBorder="1" applyAlignment="1">
      <alignment horizontal="justify" vertical="center" wrapText="1"/>
    </xf>
    <xf numFmtId="0" fontId="7" fillId="0" borderId="101" xfId="0" applyFont="1" applyFill="1" applyBorder="1" applyAlignment="1">
      <alignment horizontal="center" vertical="center" wrapText="1"/>
    </xf>
    <xf numFmtId="9" fontId="4" fillId="0" borderId="40" xfId="0" applyNumberFormat="1" applyFont="1" applyFill="1" applyBorder="1" applyAlignment="1">
      <alignment horizontal="center" vertical="center" wrapText="1"/>
    </xf>
    <xf numFmtId="9" fontId="4" fillId="0" borderId="106" xfId="0" applyNumberFormat="1" applyFont="1" applyFill="1" applyBorder="1" applyAlignment="1">
      <alignment horizontal="center" vertical="center" wrapText="1"/>
    </xf>
    <xf numFmtId="0" fontId="3" fillId="0" borderId="107" xfId="0" applyFont="1" applyFill="1" applyBorder="1" applyAlignment="1">
      <alignment vertical="top" wrapText="1"/>
    </xf>
    <xf numFmtId="9" fontId="4" fillId="0" borderId="41" xfId="0" applyNumberFormat="1" applyFont="1" applyFill="1" applyBorder="1" applyAlignment="1">
      <alignment horizontal="center" vertical="center" wrapText="1"/>
    </xf>
    <xf numFmtId="0" fontId="3" fillId="0" borderId="108" xfId="0" applyFont="1" applyFill="1" applyBorder="1" applyAlignment="1">
      <alignment vertical="top" wrapText="1"/>
    </xf>
    <xf numFmtId="9" fontId="4" fillId="0" borderId="13" xfId="0" applyNumberFormat="1" applyFont="1" applyFill="1" applyBorder="1" applyAlignment="1">
      <alignment horizontal="center" vertical="center" wrapText="1"/>
    </xf>
    <xf numFmtId="9" fontId="4" fillId="0" borderId="42" xfId="0" applyNumberFormat="1"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102" xfId="0" applyFont="1" applyFill="1" applyBorder="1" applyAlignment="1">
      <alignment horizontal="center" vertical="center" wrapText="1"/>
    </xf>
    <xf numFmtId="1" fontId="14" fillId="2" borderId="22" xfId="2" applyNumberFormat="1" applyFont="1" applyFill="1" applyBorder="1" applyAlignment="1" applyProtection="1">
      <alignment horizontal="center" vertical="center"/>
      <protection locked="0"/>
    </xf>
    <xf numFmtId="1" fontId="14" fillId="2" borderId="23" xfId="2"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2" fontId="6" fillId="2" borderId="8" xfId="0" applyNumberFormat="1" applyFont="1" applyFill="1" applyBorder="1" applyAlignment="1" applyProtection="1">
      <alignment horizontal="center" vertical="center"/>
      <protection locked="0"/>
    </xf>
    <xf numFmtId="0" fontId="3" fillId="0" borderId="0" xfId="0" applyFont="1"/>
    <xf numFmtId="0" fontId="11" fillId="0" borderId="0" xfId="0" applyFont="1"/>
    <xf numFmtId="0" fontId="11" fillId="0" borderId="0" xfId="0" applyFont="1" applyBorder="1" applyAlignment="1">
      <alignment horizontal="left"/>
    </xf>
    <xf numFmtId="0" fontId="7" fillId="0" borderId="0" xfId="0" applyFont="1" applyAlignment="1">
      <alignment horizontal="left"/>
    </xf>
    <xf numFmtId="44" fontId="23" fillId="0" borderId="0" xfId="0" applyNumberFormat="1" applyFont="1" applyBorder="1" applyAlignment="1">
      <alignment horizontal="center"/>
    </xf>
    <xf numFmtId="0" fontId="23" fillId="0" borderId="0" xfId="0" applyFont="1"/>
    <xf numFmtId="0" fontId="38" fillId="0" borderId="0" xfId="0" applyFont="1" applyFill="1" applyBorder="1"/>
    <xf numFmtId="0" fontId="39" fillId="0" borderId="0" xfId="0" applyFont="1" applyFill="1"/>
    <xf numFmtId="0" fontId="23" fillId="0" borderId="0" xfId="0" applyFont="1" applyFill="1" applyBorder="1"/>
    <xf numFmtId="0" fontId="9" fillId="0" borderId="0" xfId="0" applyFont="1" applyFill="1"/>
    <xf numFmtId="0" fontId="35" fillId="0" borderId="35" xfId="0" applyFont="1" applyFill="1" applyBorder="1" applyAlignment="1">
      <alignment horizontal="center" vertical="center"/>
    </xf>
    <xf numFmtId="0" fontId="36" fillId="2" borderId="33" xfId="0" applyFont="1" applyFill="1" applyBorder="1" applyAlignment="1">
      <alignment horizontal="center" vertical="center"/>
    </xf>
    <xf numFmtId="0" fontId="33" fillId="0" borderId="114" xfId="0" applyFont="1" applyFill="1" applyBorder="1" applyAlignment="1">
      <alignment horizontal="center" vertical="center" wrapText="1"/>
    </xf>
    <xf numFmtId="0" fontId="33" fillId="0" borderId="115" xfId="0" applyFont="1" applyFill="1" applyBorder="1" applyAlignment="1">
      <alignment horizontal="center" vertical="center" wrapText="1"/>
    </xf>
    <xf numFmtId="0" fontId="33" fillId="0" borderId="113" xfId="0" applyFont="1" applyFill="1" applyBorder="1" applyAlignment="1">
      <alignment horizontal="center" vertical="center" wrapText="1"/>
    </xf>
    <xf numFmtId="0" fontId="40" fillId="0" borderId="0" xfId="0" applyFont="1" applyFill="1"/>
    <xf numFmtId="0" fontId="38" fillId="0" borderId="8" xfId="0" applyNumberFormat="1" applyFont="1" applyFill="1" applyBorder="1" applyAlignment="1">
      <alignment horizontal="center"/>
    </xf>
    <xf numFmtId="0" fontId="23" fillId="0" borderId="0" xfId="0" applyFont="1" applyFill="1" applyBorder="1" applyAlignment="1">
      <alignment horizontal="right"/>
    </xf>
    <xf numFmtId="0" fontId="16" fillId="0" borderId="0" xfId="0" applyFont="1" applyFill="1" applyBorder="1"/>
    <xf numFmtId="0" fontId="0" fillId="0" borderId="0" xfId="0" applyFont="1" applyFill="1"/>
    <xf numFmtId="0" fontId="41" fillId="0" borderId="0" xfId="0" applyFont="1" applyFill="1"/>
    <xf numFmtId="0" fontId="42" fillId="0" borderId="0" xfId="0" applyFont="1" applyFill="1"/>
    <xf numFmtId="0" fontId="37" fillId="0" borderId="0" xfId="0" applyFont="1" applyFill="1"/>
    <xf numFmtId="0" fontId="37" fillId="0" borderId="0" xfId="0" applyFont="1" applyFill="1" applyAlignment="1">
      <alignment horizontal="right" vertical="top"/>
    </xf>
    <xf numFmtId="0" fontId="7" fillId="0" borderId="0" xfId="0" applyFont="1" applyFill="1"/>
    <xf numFmtId="0" fontId="38" fillId="4" borderId="131" xfId="0" applyFont="1" applyFill="1" applyBorder="1" applyAlignment="1">
      <alignment horizontal="center" vertical="center" wrapText="1"/>
    </xf>
    <xf numFmtId="4" fontId="22" fillId="0" borderId="0" xfId="0" applyNumberFormat="1" applyFont="1" applyFill="1" applyBorder="1" applyAlignment="1">
      <alignment vertical="center" wrapText="1"/>
    </xf>
    <xf numFmtId="0" fontId="23" fillId="0" borderId="133" xfId="0" applyFont="1" applyFill="1" applyBorder="1" applyAlignment="1">
      <alignment horizontal="center" vertical="center"/>
    </xf>
    <xf numFmtId="0" fontId="23" fillId="0" borderId="85" xfId="0" applyFont="1" applyFill="1" applyBorder="1" applyAlignment="1">
      <alignment horizontal="center" vertical="center" wrapText="1"/>
    </xf>
    <xf numFmtId="0" fontId="38" fillId="4" borderId="60" xfId="0" applyFont="1" applyFill="1" applyBorder="1" applyAlignment="1">
      <alignment horizontal="center" vertical="center" wrapText="1"/>
    </xf>
    <xf numFmtId="0" fontId="23" fillId="0" borderId="135" xfId="0" applyFont="1" applyFill="1" applyBorder="1" applyAlignment="1">
      <alignment horizontal="center" vertical="center"/>
    </xf>
    <xf numFmtId="0" fontId="23" fillId="0" borderId="89" xfId="0" applyFont="1" applyFill="1" applyBorder="1" applyAlignment="1">
      <alignment horizontal="center" vertical="center" wrapText="1"/>
    </xf>
    <xf numFmtId="0" fontId="38" fillId="3" borderId="60" xfId="0" applyFont="1" applyFill="1" applyBorder="1" applyAlignment="1">
      <alignment horizontal="center" vertical="center" wrapText="1"/>
    </xf>
    <xf numFmtId="0" fontId="22" fillId="0" borderId="133" xfId="0" applyFont="1" applyFill="1" applyBorder="1" applyAlignment="1">
      <alignment horizontal="center" vertical="center"/>
    </xf>
    <xf numFmtId="0" fontId="22" fillId="0" borderId="85" xfId="0" applyFont="1" applyFill="1" applyBorder="1" applyAlignment="1">
      <alignment horizontal="center" vertical="center" wrapText="1"/>
    </xf>
    <xf numFmtId="0" fontId="22" fillId="0" borderId="135" xfId="0" applyFont="1" applyFill="1" applyBorder="1" applyAlignment="1">
      <alignment horizontal="center" vertical="center"/>
    </xf>
    <xf numFmtId="0" fontId="22" fillId="0" borderId="89" xfId="0" applyFont="1" applyFill="1" applyBorder="1" applyAlignment="1">
      <alignment horizontal="center" vertical="center" wrapText="1"/>
    </xf>
    <xf numFmtId="0" fontId="38" fillId="3" borderId="131" xfId="0" applyFont="1" applyFill="1" applyBorder="1" applyAlignment="1">
      <alignment horizontal="center" vertical="center" wrapText="1"/>
    </xf>
    <xf numFmtId="0" fontId="9" fillId="0" borderId="0" xfId="0" applyFont="1" applyFill="1" applyBorder="1"/>
    <xf numFmtId="0" fontId="38" fillId="3" borderId="138" xfId="0" applyFont="1" applyFill="1" applyBorder="1" applyAlignment="1">
      <alignment horizontal="center" vertical="center" wrapText="1"/>
    </xf>
    <xf numFmtId="0" fontId="38" fillId="4" borderId="138" xfId="0" applyFont="1" applyFill="1" applyBorder="1" applyAlignment="1">
      <alignment horizontal="center" vertical="center" wrapText="1"/>
    </xf>
    <xf numFmtId="0" fontId="49" fillId="0" borderId="0" xfId="0" applyFont="1" applyFill="1" applyBorder="1" applyAlignment="1">
      <alignment horizontal="center" vertical="center"/>
    </xf>
    <xf numFmtId="0" fontId="32" fillId="0" borderId="0" xfId="5"/>
    <xf numFmtId="0" fontId="9" fillId="0" borderId="0" xfId="12"/>
    <xf numFmtId="0" fontId="7" fillId="0" borderId="5" xfId="0" applyFont="1" applyFill="1" applyBorder="1" applyAlignment="1">
      <alignment horizontal="center" vertical="center" wrapText="1"/>
    </xf>
    <xf numFmtId="0" fontId="32" fillId="0" borderId="0" xfId="5" applyAlignment="1">
      <alignment horizontal="center"/>
    </xf>
    <xf numFmtId="0" fontId="50" fillId="0" borderId="0" xfId="5" applyFont="1" applyAlignment="1"/>
    <xf numFmtId="2" fontId="55" fillId="2" borderId="151" xfId="5" applyNumberFormat="1" applyFont="1" applyFill="1" applyBorder="1" applyAlignment="1" applyProtection="1">
      <alignment horizontal="center" vertical="center" wrapText="1"/>
      <protection locked="0"/>
    </xf>
    <xf numFmtId="0" fontId="51" fillId="0" borderId="0" xfId="5" applyFont="1" applyProtection="1"/>
    <xf numFmtId="0" fontId="52" fillId="0" borderId="0" xfId="5" applyFont="1" applyProtection="1"/>
    <xf numFmtId="0" fontId="32" fillId="0" borderId="0" xfId="5" applyProtection="1"/>
    <xf numFmtId="0" fontId="32" fillId="0" borderId="0" xfId="5" applyAlignment="1" applyProtection="1">
      <alignment horizontal="center"/>
    </xf>
    <xf numFmtId="0" fontId="53" fillId="0" borderId="0" xfId="5" applyFont="1" applyProtection="1"/>
    <xf numFmtId="0" fontId="53" fillId="0" borderId="0" xfId="5" applyFont="1" applyAlignment="1" applyProtection="1">
      <alignment horizontal="right"/>
    </xf>
    <xf numFmtId="0" fontId="53" fillId="0" borderId="0" xfId="5" applyFont="1" applyAlignment="1" applyProtection="1">
      <alignment horizontal="center"/>
    </xf>
    <xf numFmtId="0" fontId="53" fillId="0" borderId="0" xfId="5" applyFont="1" applyAlignment="1" applyProtection="1">
      <alignment vertical="center"/>
    </xf>
    <xf numFmtId="4" fontId="53" fillId="0" borderId="0" xfId="5" applyNumberFormat="1" applyFont="1" applyProtection="1"/>
    <xf numFmtId="0" fontId="53" fillId="0" borderId="151" xfId="5" applyFont="1" applyBorder="1" applyAlignment="1" applyProtection="1">
      <alignment horizontal="center"/>
    </xf>
    <xf numFmtId="0" fontId="53" fillId="0" borderId="150" xfId="5" applyFont="1" applyBorder="1" applyAlignment="1" applyProtection="1">
      <alignment horizontal="center"/>
    </xf>
    <xf numFmtId="0" fontId="53" fillId="0" borderId="0" xfId="5" applyFont="1" applyBorder="1" applyProtection="1"/>
    <xf numFmtId="0" fontId="53" fillId="0" borderId="155" xfId="5" applyFont="1" applyBorder="1" applyProtection="1"/>
    <xf numFmtId="0" fontId="53" fillId="0" borderId="0" xfId="5" applyFont="1" applyBorder="1" applyAlignment="1" applyProtection="1">
      <alignment horizontal="center"/>
    </xf>
    <xf numFmtId="4" fontId="51" fillId="0" borderId="0" xfId="5" applyNumberFormat="1" applyFont="1" applyBorder="1" applyAlignment="1" applyProtection="1">
      <alignment horizontal="center"/>
    </xf>
    <xf numFmtId="4" fontId="53" fillId="0" borderId="0" xfId="5" applyNumberFormat="1" applyFont="1" applyAlignment="1" applyProtection="1">
      <alignment horizontal="center"/>
    </xf>
    <xf numFmtId="0" fontId="53" fillId="0" borderId="156" xfId="5" applyFont="1" applyBorder="1" applyAlignment="1" applyProtection="1">
      <alignment horizontal="center"/>
    </xf>
    <xf numFmtId="0" fontId="9" fillId="0" borderId="0" xfId="12" applyProtection="1"/>
    <xf numFmtId="0" fontId="28" fillId="0" borderId="151" xfId="5" applyFont="1" applyBorder="1" applyAlignment="1" applyProtection="1">
      <alignment horizontal="center" vertical="center"/>
    </xf>
    <xf numFmtId="4" fontId="26" fillId="0" borderId="154" xfId="5" applyNumberFormat="1" applyFont="1" applyBorder="1" applyAlignment="1" applyProtection="1">
      <alignment horizontal="center"/>
    </xf>
    <xf numFmtId="0" fontId="31" fillId="0" borderId="0" xfId="5" applyFont="1" applyAlignment="1" applyProtection="1">
      <alignment vertical="center"/>
    </xf>
    <xf numFmtId="0" fontId="28" fillId="0" borderId="151" xfId="5" applyFont="1" applyBorder="1" applyAlignment="1" applyProtection="1">
      <alignment horizontal="center" vertical="center" wrapText="1"/>
    </xf>
    <xf numFmtId="0" fontId="28" fillId="0" borderId="0" xfId="5" applyFont="1" applyBorder="1" applyAlignment="1" applyProtection="1">
      <alignment vertical="center"/>
    </xf>
    <xf numFmtId="4" fontId="28" fillId="0" borderId="151" xfId="5" applyNumberFormat="1" applyFont="1" applyBorder="1" applyAlignment="1" applyProtection="1">
      <alignment horizontal="center" vertical="center"/>
    </xf>
    <xf numFmtId="44" fontId="28" fillId="0" borderId="0" xfId="1" applyFont="1" applyBorder="1" applyAlignment="1" applyProtection="1">
      <alignment vertical="center"/>
    </xf>
    <xf numFmtId="0" fontId="25" fillId="0" borderId="0" xfId="5" applyFont="1" applyAlignment="1" applyProtection="1">
      <alignment horizontal="right"/>
    </xf>
    <xf numFmtId="165" fontId="10" fillId="2" borderId="77" xfId="4" applyNumberFormat="1" applyFont="1" applyFill="1" applyBorder="1" applyProtection="1">
      <protection locked="0"/>
    </xf>
    <xf numFmtId="165" fontId="29" fillId="2" borderId="77" xfId="4" applyNumberFormat="1" applyFont="1" applyFill="1" applyBorder="1" applyProtection="1">
      <protection locked="0"/>
    </xf>
    <xf numFmtId="0" fontId="29" fillId="2" borderId="77" xfId="3" applyFont="1" applyFill="1" applyBorder="1" applyAlignment="1" applyProtection="1">
      <alignment horizontal="center"/>
      <protection locked="0"/>
    </xf>
    <xf numFmtId="0" fontId="29" fillId="2" borderId="77" xfId="3" applyFont="1" applyFill="1" applyBorder="1" applyProtection="1">
      <protection locked="0"/>
    </xf>
    <xf numFmtId="0" fontId="3" fillId="0" borderId="7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58" xfId="0" applyFont="1" applyFill="1" applyBorder="1" applyAlignment="1">
      <alignment horizontal="center" vertical="center" wrapText="1"/>
    </xf>
    <xf numFmtId="9" fontId="3" fillId="0" borderId="13" xfId="0" applyNumberFormat="1" applyFont="1" applyFill="1" applyBorder="1" applyAlignment="1">
      <alignment horizontal="center" vertical="top" wrapText="1"/>
    </xf>
    <xf numFmtId="9" fontId="3" fillId="0" borderId="42" xfId="0" applyNumberFormat="1" applyFont="1" applyFill="1" applyBorder="1" applyAlignment="1">
      <alignment horizontal="center" vertical="top" wrapText="1"/>
    </xf>
    <xf numFmtId="4" fontId="54" fillId="2" borderId="151" xfId="5" applyNumberFormat="1" applyFont="1" applyFill="1" applyBorder="1" applyAlignment="1" applyProtection="1">
      <alignment horizontal="center"/>
      <protection locked="0"/>
    </xf>
    <xf numFmtId="0" fontId="5" fillId="0" borderId="8" xfId="0" applyFont="1" applyBorder="1" applyAlignment="1">
      <alignment horizontal="center" vertical="center" wrapText="1"/>
    </xf>
    <xf numFmtId="49" fontId="4" fillId="2" borderId="0" xfId="3" applyNumberFormat="1" applyFont="1" applyFill="1" applyAlignment="1" applyProtection="1">
      <alignment horizontal="center" vertical="center" wrapText="1"/>
      <protection locked="0"/>
    </xf>
    <xf numFmtId="0" fontId="22" fillId="0" borderId="0" xfId="0" applyFont="1" applyProtection="1"/>
    <xf numFmtId="2" fontId="22" fillId="0" borderId="0" xfId="0" applyNumberFormat="1" applyFont="1" applyProtection="1"/>
    <xf numFmtId="0" fontId="25" fillId="0" borderId="0" xfId="0" applyFont="1" applyProtection="1"/>
    <xf numFmtId="2" fontId="25" fillId="0" borderId="151" xfId="0" applyNumberFormat="1" applyFont="1" applyBorder="1" applyAlignment="1" applyProtection="1">
      <alignment horizontal="center" vertical="center" wrapText="1"/>
    </xf>
    <xf numFmtId="0" fontId="18" fillId="2" borderId="151" xfId="0" applyFont="1" applyFill="1" applyBorder="1" applyProtection="1">
      <protection locked="0"/>
    </xf>
    <xf numFmtId="2" fontId="18" fillId="2" borderId="151" xfId="0" applyNumberFormat="1" applyFont="1" applyFill="1" applyBorder="1" applyProtection="1">
      <protection locked="0"/>
    </xf>
    <xf numFmtId="2" fontId="25" fillId="0" borderId="151" xfId="0" applyNumberFormat="1" applyFont="1" applyBorder="1" applyProtection="1"/>
    <xf numFmtId="2" fontId="25" fillId="0" borderId="0" xfId="0" applyNumberFormat="1" applyFont="1" applyProtection="1"/>
    <xf numFmtId="0" fontId="31" fillId="0" borderId="151" xfId="0" applyFont="1" applyBorder="1" applyAlignment="1" applyProtection="1">
      <alignment horizontal="center" vertical="center" wrapText="1"/>
    </xf>
    <xf numFmtId="4" fontId="54" fillId="0" borderId="0" xfId="5" applyNumberFormat="1" applyFont="1" applyFill="1" applyBorder="1" applyAlignment="1" applyProtection="1">
      <alignment horizontal="left"/>
    </xf>
    <xf numFmtId="2" fontId="6" fillId="0" borderId="8" xfId="0" applyNumberFormat="1" applyFont="1" applyFill="1" applyBorder="1" applyAlignment="1" applyProtection="1">
      <alignment horizontal="center" vertical="center"/>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0" fillId="0" borderId="0" xfId="0" applyFont="1"/>
    <xf numFmtId="0" fontId="3" fillId="0" borderId="0" xfId="0" applyFont="1" applyAlignment="1">
      <alignment horizontal="right"/>
    </xf>
    <xf numFmtId="0" fontId="53" fillId="0" borderId="150" xfId="5" applyFont="1" applyBorder="1" applyAlignment="1" applyProtection="1">
      <alignment horizontal="center"/>
    </xf>
    <xf numFmtId="0" fontId="53" fillId="0" borderId="0" xfId="5" applyFont="1" applyAlignment="1" applyProtection="1">
      <alignment horizontal="right"/>
    </xf>
    <xf numFmtId="0" fontId="28" fillId="0" borderId="151" xfId="5" applyFont="1" applyBorder="1" applyAlignment="1" applyProtection="1">
      <alignment horizontal="center" vertical="center" wrapText="1"/>
    </xf>
    <xf numFmtId="4" fontId="26" fillId="0" borderId="0" xfId="5" applyNumberFormat="1" applyFont="1" applyBorder="1" applyAlignment="1" applyProtection="1">
      <alignment horizontal="center"/>
    </xf>
    <xf numFmtId="0" fontId="59" fillId="0" borderId="0" xfId="3" applyFont="1" applyBorder="1" applyAlignment="1" applyProtection="1">
      <alignment horizontal="center"/>
    </xf>
    <xf numFmtId="0" fontId="60" fillId="0" borderId="0" xfId="3" applyFont="1" applyBorder="1" applyProtection="1"/>
    <xf numFmtId="0" fontId="61" fillId="0" borderId="0" xfId="3" applyFont="1" applyFill="1" applyBorder="1" applyProtection="1"/>
    <xf numFmtId="0" fontId="60" fillId="0" borderId="0" xfId="3" applyFont="1" applyFill="1" applyBorder="1" applyProtection="1"/>
    <xf numFmtId="0" fontId="62" fillId="0" borderId="0" xfId="3" applyFont="1" applyFill="1" applyBorder="1" applyProtection="1"/>
    <xf numFmtId="0" fontId="60" fillId="0" borderId="156" xfId="3" applyFont="1" applyFill="1" applyBorder="1" applyAlignment="1" applyProtection="1">
      <alignment horizontal="center"/>
    </xf>
    <xf numFmtId="0" fontId="63" fillId="0" borderId="0" xfId="3" applyFont="1" applyBorder="1" applyProtection="1"/>
    <xf numFmtId="0" fontId="60" fillId="0" borderId="163" xfId="3" applyFont="1" applyFill="1" applyBorder="1" applyAlignment="1" applyProtection="1">
      <alignment horizontal="center"/>
    </xf>
    <xf numFmtId="49" fontId="60" fillId="0" borderId="151" xfId="3" applyNumberFormat="1" applyFont="1" applyFill="1" applyBorder="1" applyAlignment="1" applyProtection="1">
      <alignment horizontal="center"/>
    </xf>
    <xf numFmtId="0" fontId="64" fillId="0" borderId="0" xfId="3" applyFont="1" applyBorder="1" applyProtection="1"/>
    <xf numFmtId="0" fontId="60" fillId="0" borderId="151" xfId="3" applyFont="1" applyBorder="1" applyAlignment="1" applyProtection="1">
      <alignment horizontal="center" vertical="center" wrapText="1"/>
    </xf>
    <xf numFmtId="1" fontId="65" fillId="2" borderId="151" xfId="3" applyNumberFormat="1" applyFont="1" applyFill="1" applyBorder="1" applyAlignment="1" applyProtection="1">
      <alignment horizontal="center"/>
      <protection locked="0"/>
    </xf>
    <xf numFmtId="4" fontId="65" fillId="2" borderId="151" xfId="3" applyNumberFormat="1" applyFont="1" applyFill="1" applyBorder="1" applyAlignment="1" applyProtection="1">
      <alignment horizontal="center"/>
      <protection locked="0"/>
    </xf>
    <xf numFmtId="4" fontId="60" fillId="0" borderId="151" xfId="3" applyNumberFormat="1" applyFont="1" applyFill="1" applyBorder="1" applyAlignment="1" applyProtection="1">
      <alignment horizontal="center"/>
    </xf>
    <xf numFmtId="0" fontId="60" fillId="0" borderId="151" xfId="3" applyFont="1" applyFill="1" applyBorder="1" applyAlignment="1" applyProtection="1">
      <alignment horizontal="center"/>
    </xf>
    <xf numFmtId="171" fontId="60" fillId="0" borderId="151" xfId="3" applyNumberFormat="1" applyFont="1" applyFill="1" applyBorder="1" applyProtection="1"/>
    <xf numFmtId="171" fontId="60" fillId="0" borderId="156" xfId="3" applyNumberFormat="1" applyFont="1" applyFill="1" applyBorder="1" applyProtection="1"/>
    <xf numFmtId="0" fontId="60" fillId="0" borderId="53" xfId="3" applyFont="1" applyFill="1" applyBorder="1" applyAlignment="1" applyProtection="1">
      <alignment horizontal="right"/>
    </xf>
    <xf numFmtId="4" fontId="60" fillId="0" borderId="0" xfId="3" applyNumberFormat="1" applyFont="1" applyFill="1" applyBorder="1" applyAlignment="1" applyProtection="1">
      <alignment horizontal="center"/>
    </xf>
    <xf numFmtId="171" fontId="60" fillId="0" borderId="153" xfId="3" applyNumberFormat="1" applyFont="1" applyFill="1" applyBorder="1" applyAlignment="1" applyProtection="1">
      <alignment horizontal="right"/>
    </xf>
    <xf numFmtId="171" fontId="62" fillId="0" borderId="164" xfId="3" applyNumberFormat="1" applyFont="1" applyFill="1" applyBorder="1" applyProtection="1"/>
    <xf numFmtId="0" fontId="60" fillId="0" borderId="151" xfId="3" applyFont="1" applyFill="1" applyBorder="1" applyProtection="1"/>
    <xf numFmtId="4" fontId="62" fillId="0" borderId="151" xfId="3" applyNumberFormat="1" applyFont="1" applyFill="1" applyBorder="1" applyAlignment="1" applyProtection="1">
      <alignment horizontal="center"/>
    </xf>
    <xf numFmtId="0" fontId="60" fillId="0" borderId="0" xfId="3" applyFont="1" applyAlignment="1" applyProtection="1">
      <alignment vertical="center" wrapText="1"/>
    </xf>
    <xf numFmtId="0" fontId="60" fillId="0" borderId="151" xfId="3" applyFont="1" applyBorder="1" applyProtection="1"/>
    <xf numFmtId="0" fontId="60" fillId="0" borderId="53" xfId="3" applyFont="1" applyFill="1" applyBorder="1" applyProtection="1"/>
    <xf numFmtId="0" fontId="60" fillId="0" borderId="54" xfId="3" applyFont="1" applyFill="1" applyBorder="1" applyProtection="1"/>
    <xf numFmtId="0" fontId="60" fillId="0" borderId="43" xfId="3" applyFont="1" applyFill="1" applyBorder="1" applyProtection="1"/>
    <xf numFmtId="0" fontId="60" fillId="0" borderId="153" xfId="3" applyFont="1" applyFill="1" applyBorder="1" applyAlignment="1" applyProtection="1">
      <alignment horizontal="center"/>
    </xf>
    <xf numFmtId="0" fontId="66" fillId="0" borderId="0" xfId="3" applyFont="1" applyAlignment="1" applyProtection="1">
      <alignment vertical="center" wrapText="1"/>
    </xf>
    <xf numFmtId="0" fontId="60" fillId="0" borderId="164" xfId="3" applyFont="1" applyBorder="1" applyAlignment="1" applyProtection="1">
      <alignment horizontal="center" vertical="center" wrapText="1"/>
    </xf>
    <xf numFmtId="2" fontId="60" fillId="0" borderId="165" xfId="3" applyNumberFormat="1" applyFont="1" applyBorder="1" applyAlignment="1" applyProtection="1">
      <alignment horizontal="center" vertical="center" wrapText="1"/>
    </xf>
    <xf numFmtId="0" fontId="60" fillId="0" borderId="165" xfId="3" applyFont="1" applyBorder="1" applyAlignment="1" applyProtection="1">
      <alignment horizontal="right" vertical="center" wrapText="1"/>
    </xf>
    <xf numFmtId="0" fontId="60" fillId="0" borderId="165" xfId="3" applyFont="1" applyBorder="1" applyAlignment="1" applyProtection="1">
      <alignment horizontal="center" vertical="center" wrapText="1"/>
    </xf>
    <xf numFmtId="0" fontId="62" fillId="0" borderId="165" xfId="3" applyFont="1" applyBorder="1" applyAlignment="1" applyProtection="1">
      <alignment horizontal="center" vertical="center" wrapText="1"/>
    </xf>
    <xf numFmtId="0" fontId="64" fillId="0" borderId="0" xfId="3" applyFont="1" applyAlignment="1" applyProtection="1">
      <alignment vertical="center" wrapText="1"/>
    </xf>
    <xf numFmtId="0" fontId="67" fillId="0" borderId="0" xfId="3" applyFont="1" applyAlignment="1" applyProtection="1">
      <alignment vertical="center"/>
    </xf>
    <xf numFmtId="0" fontId="63" fillId="0" borderId="151" xfId="3" applyFont="1" applyBorder="1" applyAlignment="1" applyProtection="1">
      <alignment horizontal="center" vertical="center" wrapText="1"/>
    </xf>
    <xf numFmtId="0" fontId="64" fillId="0" borderId="151" xfId="3" applyFont="1" applyBorder="1" applyAlignment="1" applyProtection="1">
      <alignment vertical="center"/>
    </xf>
    <xf numFmtId="0" fontId="60" fillId="0" borderId="151" xfId="3" applyFont="1" applyBorder="1" applyAlignment="1" applyProtection="1">
      <alignment vertical="center"/>
    </xf>
    <xf numFmtId="0" fontId="60" fillId="0" borderId="53" xfId="3" applyFont="1" applyBorder="1" applyProtection="1"/>
    <xf numFmtId="0" fontId="60" fillId="0" borderId="0" xfId="3" applyFont="1" applyBorder="1" applyAlignment="1" applyProtection="1">
      <alignment horizontal="center"/>
    </xf>
    <xf numFmtId="0" fontId="60" fillId="0" borderId="0" xfId="3" applyFont="1" applyAlignment="1" applyProtection="1">
      <alignment vertical="center"/>
    </xf>
    <xf numFmtId="0" fontId="61" fillId="0" borderId="0" xfId="3" applyFont="1" applyBorder="1" applyAlignment="1" applyProtection="1">
      <alignment horizontal="right" vertical="center"/>
    </xf>
    <xf numFmtId="4" fontId="69" fillId="2" borderId="0" xfId="3" applyNumberFormat="1" applyFont="1" applyFill="1" applyBorder="1" applyAlignment="1" applyProtection="1">
      <alignment horizontal="center"/>
      <protection locked="0"/>
    </xf>
    <xf numFmtId="0" fontId="61" fillId="0" borderId="0" xfId="3" applyFont="1" applyFill="1" applyBorder="1" applyAlignment="1" applyProtection="1">
      <alignment horizontal="left"/>
    </xf>
    <xf numFmtId="0" fontId="61" fillId="0" borderId="0" xfId="3" applyFont="1" applyAlignment="1" applyProtection="1">
      <alignment horizontal="right" vertical="center"/>
    </xf>
    <xf numFmtId="4" fontId="61" fillId="0" borderId="0" xfId="3" applyNumberFormat="1" applyFont="1" applyBorder="1" applyAlignment="1" applyProtection="1">
      <alignment horizontal="center"/>
    </xf>
    <xf numFmtId="4" fontId="62" fillId="0" borderId="0" xfId="3" applyNumberFormat="1" applyFont="1" applyFill="1" applyBorder="1" applyAlignment="1" applyProtection="1">
      <alignment horizontal="right"/>
    </xf>
    <xf numFmtId="0" fontId="65" fillId="0" borderId="0" xfId="3" applyFont="1" applyBorder="1" applyAlignment="1" applyProtection="1">
      <alignment horizontal="right"/>
    </xf>
    <xf numFmtId="0" fontId="72" fillId="0" borderId="0" xfId="3" applyFont="1" applyAlignment="1" applyProtection="1">
      <alignment horizontal="left" vertical="center" indent="2"/>
    </xf>
    <xf numFmtId="0" fontId="74" fillId="0" borderId="0" xfId="3" applyFont="1" applyFill="1" applyBorder="1" applyProtection="1"/>
    <xf numFmtId="0" fontId="62" fillId="0" borderId="0" xfId="3" applyFont="1" applyBorder="1" applyAlignment="1">
      <alignment horizontal="right" vertical="center"/>
    </xf>
    <xf numFmtId="0" fontId="65" fillId="2" borderId="0" xfId="3" applyFont="1" applyFill="1" applyBorder="1" applyAlignment="1" applyProtection="1">
      <alignment horizontal="center" vertical="center"/>
      <protection locked="0"/>
    </xf>
    <xf numFmtId="0" fontId="62" fillId="0" borderId="0" xfId="3" applyFont="1" applyFill="1" applyBorder="1" applyAlignment="1">
      <alignment horizontal="right" vertical="center"/>
    </xf>
    <xf numFmtId="4" fontId="61" fillId="0" borderId="0" xfId="3" applyNumberFormat="1" applyFont="1" applyFill="1" applyBorder="1" applyAlignment="1" applyProtection="1">
      <alignment horizontal="center" vertical="center"/>
    </xf>
    <xf numFmtId="0" fontId="61" fillId="0" borderId="35" xfId="3" applyFont="1" applyFill="1" applyBorder="1" applyProtection="1"/>
    <xf numFmtId="0" fontId="60" fillId="0" borderId="33" xfId="3" applyFont="1" applyFill="1" applyBorder="1" applyProtection="1"/>
    <xf numFmtId="0" fontId="75" fillId="0" borderId="33" xfId="3" applyFont="1" applyFill="1" applyBorder="1" applyProtection="1"/>
    <xf numFmtId="0" fontId="75" fillId="0" borderId="85" xfId="3" applyFont="1" applyFill="1" applyBorder="1" applyProtection="1"/>
    <xf numFmtId="0" fontId="60" fillId="5" borderId="1" xfId="3" applyFont="1" applyFill="1" applyBorder="1" applyProtection="1"/>
    <xf numFmtId="4" fontId="61" fillId="5" borderId="0" xfId="3" applyNumberFormat="1" applyFont="1" applyFill="1" applyBorder="1" applyAlignment="1" applyProtection="1">
      <alignment horizontal="right" vertical="center"/>
    </xf>
    <xf numFmtId="4" fontId="61" fillId="5" borderId="0" xfId="3" applyNumberFormat="1" applyFont="1" applyFill="1" applyBorder="1" applyAlignment="1" applyProtection="1">
      <alignment horizontal="left" vertical="center"/>
    </xf>
    <xf numFmtId="0" fontId="75" fillId="0" borderId="0" xfId="3" applyFont="1" applyBorder="1" applyProtection="1"/>
    <xf numFmtId="0" fontId="77" fillId="3" borderId="0" xfId="3" applyFont="1" applyFill="1" applyBorder="1" applyAlignment="1" applyProtection="1">
      <alignment horizontal="right"/>
    </xf>
    <xf numFmtId="2" fontId="77" fillId="3" borderId="86" xfId="3" applyNumberFormat="1" applyFont="1" applyFill="1" applyBorder="1" applyAlignment="1" applyProtection="1">
      <alignment horizontal="left"/>
    </xf>
    <xf numFmtId="0" fontId="62" fillId="0" borderId="0" xfId="3" applyFont="1" applyBorder="1" applyAlignment="1" applyProtection="1">
      <alignment horizontal="right"/>
    </xf>
    <xf numFmtId="0" fontId="60" fillId="0" borderId="1" xfId="3" applyFont="1" applyBorder="1" applyAlignment="1" applyProtection="1"/>
    <xf numFmtId="0" fontId="60" fillId="0" borderId="86" xfId="3" applyFont="1" applyFill="1" applyBorder="1" applyProtection="1"/>
    <xf numFmtId="0" fontId="72" fillId="0" borderId="1" xfId="3" applyFont="1" applyBorder="1" applyAlignment="1" applyProtection="1">
      <alignment horizontal="left" vertical="center" indent="2"/>
    </xf>
    <xf numFmtId="0" fontId="60" fillId="0" borderId="86" xfId="3" applyFont="1" applyBorder="1" applyProtection="1"/>
    <xf numFmtId="0" fontId="60" fillId="0" borderId="86" xfId="3" applyFont="1" applyBorder="1" applyAlignment="1" applyProtection="1">
      <alignment horizontal="center"/>
    </xf>
    <xf numFmtId="0" fontId="60" fillId="0" borderId="1" xfId="3" applyFont="1" applyBorder="1" applyProtection="1"/>
    <xf numFmtId="0" fontId="65" fillId="2" borderId="0" xfId="3" applyFont="1" applyFill="1" applyBorder="1" applyAlignment="1" applyProtection="1">
      <alignment horizontal="center"/>
      <protection locked="0"/>
    </xf>
    <xf numFmtId="0" fontId="62" fillId="0" borderId="0" xfId="3" applyFont="1" applyBorder="1" applyAlignment="1" applyProtection="1">
      <alignment horizontal="left"/>
    </xf>
    <xf numFmtId="0" fontId="79" fillId="2" borderId="88" xfId="3" applyFont="1" applyFill="1" applyBorder="1" applyAlignment="1" applyProtection="1">
      <alignment horizontal="right" vertical="center"/>
      <protection locked="0"/>
    </xf>
    <xf numFmtId="0" fontId="74" fillId="0" borderId="89" xfId="3" applyFont="1" applyBorder="1" applyAlignment="1" applyProtection="1">
      <alignment horizontal="left" vertical="center"/>
    </xf>
    <xf numFmtId="0" fontId="80" fillId="0" borderId="0" xfId="3" applyFont="1" applyFill="1" applyBorder="1" applyProtection="1"/>
    <xf numFmtId="0" fontId="81" fillId="0" borderId="0" xfId="3" applyFont="1" applyBorder="1" applyProtection="1"/>
    <xf numFmtId="0" fontId="63" fillId="0" borderId="0" xfId="3" applyFont="1" applyBorder="1" applyAlignment="1" applyProtection="1">
      <alignment horizontal="center" vertical="center" wrapText="1"/>
    </xf>
    <xf numFmtId="0" fontId="81" fillId="0" borderId="151" xfId="3" applyFont="1" applyBorder="1" applyAlignment="1" applyProtection="1">
      <alignment horizontal="center" vertical="center" wrapText="1"/>
    </xf>
    <xf numFmtId="0" fontId="82" fillId="0" borderId="151" xfId="3" applyFont="1" applyBorder="1" applyAlignment="1" applyProtection="1">
      <alignment horizontal="center" vertical="center" wrapText="1"/>
    </xf>
    <xf numFmtId="0" fontId="81" fillId="0" borderId="151" xfId="3" applyFont="1" applyBorder="1" applyAlignment="1" applyProtection="1">
      <alignment vertical="center" wrapText="1"/>
    </xf>
    <xf numFmtId="0" fontId="60" fillId="0" borderId="151" xfId="3" applyFont="1" applyBorder="1" applyAlignment="1" applyProtection="1">
      <alignment horizontal="center"/>
    </xf>
    <xf numFmtId="0" fontId="81" fillId="0" borderId="151" xfId="3" applyFont="1" applyBorder="1" applyAlignment="1" applyProtection="1">
      <alignment horizontal="center"/>
    </xf>
    <xf numFmtId="0" fontId="65" fillId="0" borderId="151" xfId="3" applyFont="1" applyBorder="1" applyAlignment="1" applyProtection="1">
      <alignment horizontal="center" vertical="center" wrapText="1"/>
    </xf>
    <xf numFmtId="0" fontId="60" fillId="0" borderId="0" xfId="3" applyFont="1" applyBorder="1"/>
    <xf numFmtId="0" fontId="61" fillId="0" borderId="0" xfId="3" applyFont="1" applyFill="1" applyBorder="1"/>
    <xf numFmtId="0" fontId="60" fillId="0" borderId="0" xfId="3" applyFont="1" applyFill="1" applyBorder="1"/>
    <xf numFmtId="0" fontId="62" fillId="0" borderId="0" xfId="3" applyFont="1" applyFill="1" applyBorder="1"/>
    <xf numFmtId="0" fontId="63" fillId="0" borderId="0" xfId="3" applyFont="1" applyBorder="1"/>
    <xf numFmtId="0" fontId="72" fillId="0" borderId="151" xfId="3" applyFont="1" applyBorder="1" applyAlignment="1">
      <alignment horizontal="center" vertical="center" wrapText="1"/>
    </xf>
    <xf numFmtId="0" fontId="84" fillId="0" borderId="151" xfId="3" applyFont="1" applyBorder="1" applyAlignment="1">
      <alignment horizontal="center" vertical="center" wrapText="1"/>
    </xf>
    <xf numFmtId="0" fontId="72" fillId="0" borderId="151" xfId="3" applyFont="1" applyBorder="1" applyAlignment="1">
      <alignment vertical="center" wrapText="1"/>
    </xf>
    <xf numFmtId="9" fontId="84" fillId="0" borderId="151" xfId="3" applyNumberFormat="1" applyFont="1" applyBorder="1" applyAlignment="1">
      <alignment horizontal="center" vertical="center" wrapText="1"/>
    </xf>
    <xf numFmtId="1" fontId="65" fillId="2" borderId="151" xfId="3" applyNumberFormat="1" applyFont="1" applyFill="1" applyBorder="1" applyAlignment="1" applyProtection="1">
      <alignment horizontal="center" vertical="center"/>
      <protection locked="0"/>
    </xf>
    <xf numFmtId="0" fontId="64" fillId="0" borderId="0" xfId="3" applyFont="1" applyBorder="1"/>
    <xf numFmtId="0" fontId="80" fillId="0" borderId="153" xfId="3" applyFont="1" applyBorder="1" applyAlignment="1">
      <alignment vertical="center"/>
    </xf>
    <xf numFmtId="0" fontId="80" fillId="0" borderId="150" xfId="3" applyFont="1" applyBorder="1" applyAlignment="1">
      <alignment vertical="center"/>
    </xf>
    <xf numFmtId="0" fontId="83" fillId="0" borderId="151" xfId="3" applyFont="1" applyBorder="1" applyAlignment="1">
      <alignment horizontal="center" vertical="center" wrapText="1"/>
    </xf>
    <xf numFmtId="0" fontId="63" fillId="0" borderId="0" xfId="3" applyFont="1" applyBorder="1" applyAlignment="1">
      <alignment horizontal="left"/>
    </xf>
    <xf numFmtId="0" fontId="85" fillId="0" borderId="0" xfId="3" applyFont="1" applyFill="1" applyBorder="1" applyAlignment="1">
      <alignment horizontal="left"/>
    </xf>
    <xf numFmtId="0" fontId="86" fillId="0" borderId="0" xfId="3" applyFont="1" applyFill="1" applyBorder="1" applyAlignment="1">
      <alignment horizontal="right"/>
    </xf>
    <xf numFmtId="0" fontId="85" fillId="0" borderId="0" xfId="3" applyFont="1" applyFill="1" applyBorder="1" applyAlignment="1">
      <alignment horizontal="right"/>
    </xf>
    <xf numFmtId="0" fontId="66" fillId="0" borderId="0" xfId="3" applyFont="1" applyAlignment="1">
      <alignment vertical="center" wrapText="1"/>
    </xf>
    <xf numFmtId="0" fontId="61" fillId="0" borderId="0" xfId="3" applyFont="1" applyAlignment="1">
      <alignment horizontal="right" vertical="center"/>
    </xf>
    <xf numFmtId="0" fontId="61" fillId="0" borderId="0" xfId="3" applyFont="1" applyFill="1" applyBorder="1" applyAlignment="1">
      <alignment horizontal="left"/>
    </xf>
    <xf numFmtId="0" fontId="60" fillId="5" borderId="35" xfId="3" applyFont="1" applyFill="1" applyBorder="1"/>
    <xf numFmtId="4" fontId="61" fillId="5" borderId="33" xfId="3" applyNumberFormat="1" applyFont="1" applyFill="1" applyBorder="1" applyAlignment="1">
      <alignment horizontal="center" vertical="center"/>
    </xf>
    <xf numFmtId="0" fontId="60" fillId="5" borderId="33" xfId="3" applyFont="1" applyFill="1" applyBorder="1"/>
    <xf numFmtId="0" fontId="60" fillId="0" borderId="33" xfId="3" applyFont="1" applyBorder="1"/>
    <xf numFmtId="0" fontId="60" fillId="0" borderId="33" xfId="3" applyFont="1" applyFill="1" applyBorder="1"/>
    <xf numFmtId="0" fontId="60" fillId="0" borderId="85" xfId="3" applyFont="1" applyBorder="1"/>
    <xf numFmtId="4" fontId="61" fillId="5" borderId="1" xfId="3" applyNumberFormat="1" applyFont="1" applyFill="1" applyBorder="1" applyAlignment="1">
      <alignment horizontal="right" vertical="center"/>
    </xf>
    <xf numFmtId="4" fontId="87" fillId="5" borderId="0" xfId="3" applyNumberFormat="1" applyFont="1" applyFill="1" applyBorder="1" applyAlignment="1">
      <alignment horizontal="right" vertical="center"/>
    </xf>
    <xf numFmtId="4" fontId="61" fillId="5" borderId="0" xfId="3" applyNumberFormat="1" applyFont="1" applyFill="1" applyBorder="1" applyAlignment="1">
      <alignment horizontal="center" vertical="center"/>
    </xf>
    <xf numFmtId="0" fontId="77" fillId="0" borderId="0" xfId="3" applyFont="1" applyFill="1" applyBorder="1" applyAlignment="1">
      <alignment horizontal="right"/>
    </xf>
    <xf numFmtId="2" fontId="77" fillId="0" borderId="86" xfId="3" applyNumberFormat="1" applyFont="1" applyFill="1" applyBorder="1" applyAlignment="1">
      <alignment horizontal="center"/>
    </xf>
    <xf numFmtId="0" fontId="62" fillId="0" borderId="1" xfId="3" applyFont="1" applyFill="1" applyBorder="1"/>
    <xf numFmtId="0" fontId="62" fillId="0" borderId="0" xfId="3" applyFont="1" applyBorder="1" applyAlignment="1">
      <alignment horizontal="right"/>
    </xf>
    <xf numFmtId="2" fontId="62" fillId="0" borderId="86" xfId="3" applyNumberFormat="1" applyFont="1" applyFill="1" applyBorder="1" applyAlignment="1">
      <alignment horizontal="center"/>
    </xf>
    <xf numFmtId="0" fontId="60" fillId="0" borderId="1" xfId="3" applyFont="1" applyBorder="1" applyAlignment="1"/>
    <xf numFmtId="0" fontId="60" fillId="0" borderId="86" xfId="3" applyFont="1" applyBorder="1"/>
    <xf numFmtId="0" fontId="72" fillId="0" borderId="1" xfId="3" applyFont="1" applyBorder="1" applyAlignment="1">
      <alignment horizontal="left" vertical="center" indent="2"/>
    </xf>
    <xf numFmtId="0" fontId="60" fillId="0" borderId="0" xfId="3" applyFont="1" applyBorder="1" applyAlignment="1">
      <alignment horizontal="center"/>
    </xf>
    <xf numFmtId="0" fontId="60" fillId="0" borderId="1" xfId="3" applyFont="1" applyBorder="1"/>
    <xf numFmtId="0" fontId="62" fillId="0" borderId="0" xfId="3" applyFont="1" applyBorder="1" applyAlignment="1">
      <alignment horizontal="left"/>
    </xf>
    <xf numFmtId="0" fontId="65" fillId="0" borderId="0" xfId="3" applyFont="1" applyBorder="1" applyAlignment="1">
      <alignment horizontal="right"/>
    </xf>
    <xf numFmtId="0" fontId="62" fillId="0" borderId="0" xfId="3" applyFont="1" applyBorder="1" applyAlignment="1">
      <alignment vertical="center"/>
    </xf>
    <xf numFmtId="0" fontId="65" fillId="2" borderId="0" xfId="3" applyFont="1" applyFill="1" applyBorder="1" applyAlignment="1" applyProtection="1">
      <alignment horizontal="left" vertical="center"/>
      <protection locked="0"/>
    </xf>
    <xf numFmtId="0" fontId="62" fillId="0" borderId="0" xfId="3" applyFont="1" applyFill="1" applyBorder="1" applyAlignment="1">
      <alignment horizontal="right"/>
    </xf>
    <xf numFmtId="0" fontId="89" fillId="3" borderId="0" xfId="3" applyFont="1" applyFill="1" applyBorder="1" applyAlignment="1" applyProtection="1">
      <alignment horizontal="center"/>
    </xf>
    <xf numFmtId="0" fontId="80" fillId="0" borderId="0" xfId="3" applyFont="1" applyFill="1" applyBorder="1"/>
    <xf numFmtId="0" fontId="63" fillId="0" borderId="151" xfId="3" applyFont="1" applyBorder="1" applyAlignment="1">
      <alignment horizontal="center" vertical="center" wrapText="1"/>
    </xf>
    <xf numFmtId="0" fontId="60" fillId="0" borderId="151" xfId="3" applyFont="1" applyBorder="1" applyAlignment="1">
      <alignment horizontal="center" vertical="center" wrapText="1"/>
    </xf>
    <xf numFmtId="0" fontId="61" fillId="0" borderId="0" xfId="3" applyFont="1" applyBorder="1" applyAlignment="1">
      <alignment horizontal="right" vertical="center"/>
    </xf>
    <xf numFmtId="0" fontId="90" fillId="0" borderId="0" xfId="3" applyFont="1" applyBorder="1" applyAlignment="1">
      <alignment horizontal="left" vertical="center"/>
    </xf>
    <xf numFmtId="0" fontId="75" fillId="0" borderId="0" xfId="3" applyFont="1" applyBorder="1"/>
    <xf numFmtId="0" fontId="61" fillId="0" borderId="35" xfId="3" applyFont="1" applyFill="1" applyBorder="1"/>
    <xf numFmtId="0" fontId="60" fillId="5" borderId="1" xfId="3" applyFont="1" applyFill="1" applyBorder="1"/>
    <xf numFmtId="0" fontId="60" fillId="5" borderId="0" xfId="3" applyFont="1" applyFill="1" applyBorder="1"/>
    <xf numFmtId="4" fontId="61" fillId="5" borderId="0" xfId="3" applyNumberFormat="1" applyFont="1" applyFill="1" applyBorder="1" applyAlignment="1">
      <alignment horizontal="right" vertical="center"/>
    </xf>
    <xf numFmtId="4" fontId="61" fillId="5" borderId="0" xfId="3" applyNumberFormat="1" applyFont="1" applyFill="1" applyBorder="1" applyAlignment="1">
      <alignment horizontal="left" vertical="center"/>
    </xf>
    <xf numFmtId="4" fontId="89" fillId="0" borderId="0" xfId="3" applyNumberFormat="1" applyFont="1" applyFill="1" applyBorder="1" applyAlignment="1" applyProtection="1">
      <alignment horizontal="center" vertical="center"/>
    </xf>
    <xf numFmtId="0" fontId="91" fillId="0" borderId="1" xfId="3" applyFont="1" applyBorder="1" applyAlignment="1">
      <alignment horizontal="left" vertical="center" indent="2"/>
    </xf>
    <xf numFmtId="0" fontId="60" fillId="0" borderId="0" xfId="3" applyFont="1" applyBorder="1" applyProtection="1">
      <protection locked="0"/>
    </xf>
    <xf numFmtId="0" fontId="64" fillId="0" borderId="0" xfId="3" applyFont="1" applyBorder="1" applyAlignment="1">
      <alignment horizontal="center"/>
    </xf>
    <xf numFmtId="0" fontId="80" fillId="0" borderId="153" xfId="3" applyFont="1" applyBorder="1" applyAlignment="1">
      <alignment horizontal="left"/>
    </xf>
    <xf numFmtId="0" fontId="64" fillId="0" borderId="150" xfId="3" applyFont="1" applyBorder="1" applyAlignment="1">
      <alignment horizontal="right"/>
    </xf>
    <xf numFmtId="0" fontId="80" fillId="0" borderId="0" xfId="3" applyFont="1" applyBorder="1" applyAlignment="1">
      <alignment horizontal="center"/>
    </xf>
    <xf numFmtId="4" fontId="61" fillId="0" borderId="0" xfId="3" applyNumberFormat="1" applyFont="1" applyFill="1" applyBorder="1" applyAlignment="1">
      <alignment horizontal="center" vertical="center"/>
    </xf>
    <xf numFmtId="0" fontId="65" fillId="0" borderId="0" xfId="3" applyFont="1" applyBorder="1" applyAlignment="1">
      <alignment horizontal="right" vertical="center"/>
    </xf>
    <xf numFmtId="0" fontId="62" fillId="0" borderId="0" xfId="3" applyFont="1" applyFill="1" applyBorder="1" applyAlignment="1">
      <alignment vertical="center"/>
    </xf>
    <xf numFmtId="0" fontId="60" fillId="0" borderId="0" xfId="3" applyFont="1" applyBorder="1" applyAlignment="1">
      <alignment vertical="center"/>
    </xf>
    <xf numFmtId="0" fontId="62" fillId="0" borderId="0" xfId="3" applyFont="1" applyBorder="1" applyAlignment="1">
      <alignment horizontal="left" vertical="center"/>
    </xf>
    <xf numFmtId="0" fontId="60" fillId="0" borderId="86" xfId="3" applyFont="1" applyBorder="1" applyAlignment="1">
      <alignment vertical="center"/>
    </xf>
    <xf numFmtId="0" fontId="64" fillId="0" borderId="0" xfId="3" applyFont="1" applyBorder="1" applyAlignment="1">
      <alignment vertical="center"/>
    </xf>
    <xf numFmtId="0" fontId="74" fillId="0" borderId="88" xfId="3" applyFont="1" applyBorder="1" applyAlignment="1" applyProtection="1">
      <alignment horizontal="left" vertical="center"/>
    </xf>
    <xf numFmtId="0" fontId="60" fillId="0" borderId="89" xfId="3" applyFont="1" applyBorder="1"/>
    <xf numFmtId="4" fontId="69" fillId="2" borderId="0" xfId="3" applyNumberFormat="1" applyFont="1" applyFill="1" applyBorder="1" applyAlignment="1" applyProtection="1">
      <alignment horizontal="center"/>
    </xf>
    <xf numFmtId="0" fontId="25" fillId="0" borderId="0" xfId="3" applyFont="1" applyAlignment="1">
      <alignment horizontal="center" vertical="top"/>
    </xf>
    <xf numFmtId="0" fontId="4"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68" xfId="0" applyFont="1" applyBorder="1" applyAlignment="1">
      <alignment horizontal="center" vertical="center" wrapText="1"/>
    </xf>
    <xf numFmtId="0" fontId="4"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2" borderId="0" xfId="0" applyFont="1" applyFill="1" applyBorder="1" applyAlignment="1" applyProtection="1">
      <protection locked="0"/>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6" borderId="82" xfId="0" applyFont="1" applyFill="1" applyBorder="1" applyAlignment="1">
      <alignment horizontal="center" vertical="center"/>
    </xf>
    <xf numFmtId="0" fontId="20" fillId="0" borderId="82" xfId="0" applyFont="1" applyBorder="1" applyAlignment="1">
      <alignment horizontal="center" vertical="center" wrapText="1"/>
    </xf>
    <xf numFmtId="0" fontId="6" fillId="0" borderId="82" xfId="0" applyFont="1" applyBorder="1" applyAlignment="1">
      <alignment horizontal="center" vertical="center" wrapText="1"/>
    </xf>
    <xf numFmtId="0" fontId="62" fillId="0" borderId="0" xfId="3" applyFont="1" applyBorder="1" applyAlignment="1" applyProtection="1">
      <alignment horizontal="right" vertical="center"/>
    </xf>
    <xf numFmtId="2" fontId="62" fillId="0" borderId="86" xfId="3" applyNumberFormat="1" applyFont="1" applyFill="1" applyBorder="1" applyAlignment="1" applyProtection="1">
      <alignment horizontal="left" vertical="center"/>
    </xf>
    <xf numFmtId="0" fontId="60" fillId="0" borderId="0" xfId="3" applyFont="1" applyFill="1" applyBorder="1" applyAlignment="1" applyProtection="1">
      <alignment horizontal="right" vertical="center"/>
    </xf>
    <xf numFmtId="0" fontId="60" fillId="0" borderId="0" xfId="3" applyFont="1" applyFill="1" applyBorder="1" applyAlignment="1" applyProtection="1">
      <alignment horizontal="center" vertical="center"/>
    </xf>
    <xf numFmtId="0" fontId="6" fillId="0" borderId="0" xfId="3" applyFont="1" applyAlignment="1">
      <alignment horizontal="left" vertical="top" wrapText="1"/>
    </xf>
    <xf numFmtId="0" fontId="28" fillId="0" borderId="82" xfId="3" applyFont="1" applyBorder="1" applyAlignment="1">
      <alignment horizontal="center" vertical="center"/>
    </xf>
    <xf numFmtId="0" fontId="37" fillId="2" borderId="0" xfId="0" applyFont="1" applyFill="1" applyAlignment="1" applyProtection="1">
      <alignment horizontal="center"/>
      <protection locked="0"/>
    </xf>
    <xf numFmtId="44" fontId="24" fillId="0" borderId="0" xfId="0" applyNumberFormat="1" applyFont="1" applyBorder="1" applyAlignment="1">
      <alignment horizontal="center"/>
    </xf>
    <xf numFmtId="0" fontId="7" fillId="2" borderId="0" xfId="0" applyFont="1" applyFill="1" applyBorder="1" applyAlignment="1" applyProtection="1">
      <alignment horizontal="center"/>
      <protection locked="0"/>
    </xf>
    <xf numFmtId="0" fontId="11" fillId="0" borderId="8" xfId="0" applyFont="1" applyBorder="1" applyAlignment="1">
      <alignment horizontal="left"/>
    </xf>
    <xf numFmtId="44" fontId="16" fillId="2" borderId="59" xfId="0" applyNumberFormat="1" applyFont="1" applyFill="1" applyBorder="1" applyAlignment="1" applyProtection="1">
      <alignment horizontal="center"/>
      <protection locked="0"/>
    </xf>
    <xf numFmtId="44" fontId="16" fillId="2" borderId="60" xfId="0" applyNumberFormat="1" applyFont="1" applyFill="1" applyBorder="1" applyAlignment="1" applyProtection="1">
      <alignment horizontal="center"/>
      <protection locked="0"/>
    </xf>
    <xf numFmtId="0" fontId="11" fillId="0" borderId="8" xfId="0" applyFont="1" applyBorder="1" applyAlignment="1">
      <alignment horizontal="left" wrapText="1"/>
    </xf>
    <xf numFmtId="44" fontId="16" fillId="0" borderId="153" xfId="0" applyNumberFormat="1" applyFont="1" applyFill="1" applyBorder="1" applyAlignment="1" applyProtection="1">
      <alignment horizontal="center" vertical="center"/>
    </xf>
    <xf numFmtId="44" fontId="16" fillId="0" borderId="154" xfId="0" applyNumberFormat="1" applyFont="1" applyFill="1" applyBorder="1" applyAlignment="1" applyProtection="1">
      <alignment horizontal="center" vertical="center"/>
    </xf>
    <xf numFmtId="44" fontId="16" fillId="0" borderId="59" xfId="0" applyNumberFormat="1" applyFont="1" applyFill="1" applyBorder="1" applyAlignment="1" applyProtection="1">
      <alignment horizontal="center" vertical="center"/>
    </xf>
    <xf numFmtId="44" fontId="16" fillId="0" borderId="60" xfId="0" applyNumberFormat="1" applyFont="1" applyFill="1" applyBorder="1" applyAlignment="1" applyProtection="1">
      <alignment horizontal="center" vertical="center"/>
    </xf>
    <xf numFmtId="44" fontId="16" fillId="0" borderId="59" xfId="0" applyNumberFormat="1" applyFont="1" applyBorder="1" applyAlignment="1">
      <alignment horizontal="center"/>
    </xf>
    <xf numFmtId="44" fontId="16" fillId="0" borderId="60" xfId="0" applyNumberFormat="1" applyFont="1" applyBorder="1" applyAlignment="1">
      <alignment horizontal="center"/>
    </xf>
    <xf numFmtId="0" fontId="34" fillId="0" borderId="76" xfId="0" applyFont="1" applyBorder="1" applyAlignment="1">
      <alignment horizontal="center" vertical="center"/>
    </xf>
    <xf numFmtId="14" fontId="3" fillId="2" borderId="0" xfId="0" applyNumberFormat="1" applyFont="1" applyFill="1" applyAlignment="1" applyProtection="1">
      <alignment horizontal="center"/>
      <protection locked="0"/>
    </xf>
    <xf numFmtId="44" fontId="16" fillId="0" borderId="153" xfId="0" applyNumberFormat="1" applyFont="1" applyFill="1" applyBorder="1" applyAlignment="1" applyProtection="1">
      <alignment horizontal="center"/>
    </xf>
    <xf numFmtId="44" fontId="16" fillId="0" borderId="154" xfId="0" applyNumberFormat="1" applyFont="1" applyFill="1" applyBorder="1" applyAlignment="1" applyProtection="1">
      <alignment horizontal="center"/>
    </xf>
    <xf numFmtId="44" fontId="16" fillId="0" borderId="59" xfId="0" applyNumberFormat="1" applyFont="1" applyFill="1" applyBorder="1" applyAlignment="1" applyProtection="1">
      <alignment horizontal="center"/>
    </xf>
    <xf numFmtId="44" fontId="16" fillId="0" borderId="60" xfId="0" applyNumberFormat="1" applyFont="1" applyFill="1" applyBorder="1" applyAlignment="1" applyProtection="1">
      <alignment horizontal="center"/>
    </xf>
    <xf numFmtId="0" fontId="3" fillId="0" borderId="0" xfId="0" applyFont="1" applyAlignment="1">
      <alignment horizontal="center"/>
    </xf>
    <xf numFmtId="170" fontId="22" fillId="0" borderId="0" xfId="0" applyNumberFormat="1" applyFont="1" applyAlignment="1" applyProtection="1">
      <alignment horizontal="center"/>
    </xf>
    <xf numFmtId="0" fontId="19" fillId="0" borderId="0" xfId="3" applyFont="1" applyAlignment="1">
      <alignment horizontal="center"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0" fontId="3" fillId="0" borderId="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 xfId="0" applyFont="1" applyFill="1" applyBorder="1" applyAlignment="1">
      <alignment horizontal="justify" vertical="center" wrapText="1"/>
    </xf>
    <xf numFmtId="1" fontId="6" fillId="0" borderId="59" xfId="0" applyNumberFormat="1" applyFont="1" applyBorder="1" applyAlignment="1">
      <alignment horizontal="center" vertical="center"/>
    </xf>
    <xf numFmtId="1" fontId="6" fillId="0" borderId="60" xfId="0" applyNumberFormat="1" applyFont="1" applyBorder="1" applyAlignment="1">
      <alignment horizontal="center" vertical="center"/>
    </xf>
    <xf numFmtId="0" fontId="3" fillId="0" borderId="4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10" xfId="0" applyFont="1" applyFill="1" applyBorder="1" applyAlignment="1">
      <alignment horizontal="left" wrapText="1"/>
    </xf>
    <xf numFmtId="0" fontId="5" fillId="0" borderId="27" xfId="0" applyFont="1" applyFill="1" applyBorder="1" applyAlignment="1">
      <alignment horizontal="left" wrapText="1"/>
    </xf>
    <xf numFmtId="0" fontId="3" fillId="0" borderId="56" xfId="0" applyFont="1" applyFill="1" applyBorder="1" applyAlignment="1">
      <alignment horizontal="left" vertical="top" wrapText="1"/>
    </xf>
    <xf numFmtId="0" fontId="3" fillId="0" borderId="13" xfId="0" applyFont="1" applyFill="1" applyBorder="1" applyAlignment="1">
      <alignment horizontal="left" vertical="top" wrapText="1"/>
    </xf>
    <xf numFmtId="0" fontId="7" fillId="0" borderId="171" xfId="0" applyFont="1" applyFill="1" applyBorder="1" applyAlignment="1">
      <alignment horizontal="center" vertical="center" wrapText="1"/>
    </xf>
    <xf numFmtId="0" fontId="7" fillId="0" borderId="172"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73"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1" fontId="6" fillId="0" borderId="8" xfId="0" applyNumberFormat="1" applyFont="1" applyBorder="1" applyAlignment="1">
      <alignment horizontal="center" vertical="center"/>
    </xf>
    <xf numFmtId="0" fontId="6" fillId="0" borderId="8" xfId="0" applyFont="1" applyBorder="1" applyAlignment="1">
      <alignment horizontal="center" vertical="center"/>
    </xf>
    <xf numFmtId="0" fontId="24" fillId="0" borderId="8" xfId="0" applyFont="1" applyFill="1" applyBorder="1" applyAlignment="1">
      <alignment horizontal="center" vertical="center"/>
    </xf>
    <xf numFmtId="44" fontId="24" fillId="0" borderId="8" xfId="1" applyFont="1" applyFill="1" applyBorder="1" applyAlignment="1">
      <alignment horizontal="center" vertical="center"/>
    </xf>
    <xf numFmtId="0" fontId="3" fillId="0" borderId="52" xfId="0" applyFont="1" applyFill="1" applyBorder="1" applyAlignment="1">
      <alignment horizontal="justify" vertical="center" wrapText="1"/>
    </xf>
    <xf numFmtId="0" fontId="3" fillId="0" borderId="53" xfId="0" applyFont="1" applyFill="1" applyBorder="1" applyAlignment="1">
      <alignment horizontal="justify" vertical="center" wrapText="1"/>
    </xf>
    <xf numFmtId="0" fontId="3" fillId="0" borderId="54" xfId="0" applyFont="1" applyFill="1" applyBorder="1" applyAlignment="1">
      <alignment horizontal="justify" vertical="center" wrapText="1"/>
    </xf>
    <xf numFmtId="0" fontId="3" fillId="0" borderId="36" xfId="0" applyFont="1" applyFill="1" applyBorder="1" applyAlignment="1">
      <alignment horizontal="justify" vertical="top" wrapText="1"/>
    </xf>
    <xf numFmtId="0" fontId="3" fillId="0" borderId="0" xfId="0" applyFont="1" applyFill="1" applyBorder="1" applyAlignment="1">
      <alignment horizontal="justify" vertical="top" wrapText="1"/>
    </xf>
    <xf numFmtId="0" fontId="4" fillId="0" borderId="4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0" fillId="0" borderId="14" xfId="0" applyFill="1" applyBorder="1" applyAlignment="1">
      <alignment vertical="top" wrapText="1"/>
    </xf>
    <xf numFmtId="0" fontId="3" fillId="0" borderId="65" xfId="0" applyFont="1" applyFill="1" applyBorder="1" applyAlignment="1">
      <alignment horizontal="justify" vertical="center" wrapText="1"/>
    </xf>
    <xf numFmtId="0" fontId="3" fillId="0" borderId="40" xfId="0" applyFont="1" applyFill="1" applyBorder="1" applyAlignment="1">
      <alignment horizontal="justify" vertical="center" wrapText="1"/>
    </xf>
    <xf numFmtId="0" fontId="3" fillId="0" borderId="66" xfId="0" applyFont="1" applyFill="1" applyBorder="1" applyAlignment="1">
      <alignment horizontal="justify" vertical="center" wrapText="1"/>
    </xf>
    <xf numFmtId="0" fontId="3" fillId="0" borderId="4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3" fillId="0" borderId="159" xfId="0" applyFont="1" applyFill="1" applyBorder="1" applyAlignment="1">
      <alignment horizontal="justify" vertical="center" wrapText="1"/>
    </xf>
    <xf numFmtId="0" fontId="3" fillId="0" borderId="160" xfId="0" applyFont="1" applyFill="1" applyBorder="1" applyAlignment="1">
      <alignment horizontal="justify" vertical="center" wrapText="1"/>
    </xf>
    <xf numFmtId="0" fontId="3" fillId="0" borderId="161" xfId="0" applyFont="1" applyFill="1" applyBorder="1" applyAlignment="1">
      <alignment horizontal="justify"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4" fillId="0" borderId="38"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66" xfId="0" applyFont="1" applyFill="1" applyBorder="1" applyAlignment="1">
      <alignment horizontal="center" vertical="center" wrapText="1"/>
    </xf>
    <xf numFmtId="0" fontId="3" fillId="0" borderId="167" xfId="0" applyFont="1" applyFill="1" applyBorder="1" applyAlignment="1">
      <alignment horizontal="center" vertical="center" wrapText="1"/>
    </xf>
    <xf numFmtId="0" fontId="3" fillId="0" borderId="168" xfId="0" applyFont="1" applyFill="1" applyBorder="1" applyAlignment="1">
      <alignment horizontal="center" vertical="center" wrapText="1"/>
    </xf>
    <xf numFmtId="0" fontId="3" fillId="0" borderId="169" xfId="0" applyFont="1" applyFill="1" applyBorder="1" applyAlignment="1">
      <alignment horizontal="center" vertical="center" wrapText="1"/>
    </xf>
    <xf numFmtId="0" fontId="7" fillId="0" borderId="170" xfId="0" applyFont="1" applyFill="1" applyBorder="1" applyAlignment="1">
      <alignment horizontal="center" vertical="center" wrapText="1"/>
    </xf>
    <xf numFmtId="0" fontId="7" fillId="0" borderId="112" xfId="0" applyFont="1" applyFill="1" applyBorder="1" applyAlignment="1">
      <alignment horizontal="center" vertical="center" wrapText="1"/>
    </xf>
    <xf numFmtId="0" fontId="2" fillId="0" borderId="35" xfId="0" applyFont="1" applyBorder="1" applyAlignment="1">
      <alignment horizontal="center" vertical="center" wrapText="1"/>
    </xf>
    <xf numFmtId="0" fontId="3" fillId="0" borderId="4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4" fillId="0" borderId="162"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59" xfId="0" applyFont="1" applyFill="1" applyBorder="1" applyAlignment="1">
      <alignment horizontal="center" vertical="center" wrapText="1"/>
    </xf>
    <xf numFmtId="0" fontId="3" fillId="0" borderId="160" xfId="0" applyFont="1" applyFill="1" applyBorder="1" applyAlignment="1">
      <alignment horizontal="center" vertical="center" wrapText="1"/>
    </xf>
    <xf numFmtId="0" fontId="3" fillId="0" borderId="161" xfId="0" applyFont="1" applyFill="1" applyBorder="1" applyAlignment="1">
      <alignment horizontal="center" vertical="center" wrapText="1"/>
    </xf>
    <xf numFmtId="1" fontId="14" fillId="2" borderId="75" xfId="2" applyNumberFormat="1" applyFont="1" applyFill="1" applyBorder="1" applyAlignment="1" applyProtection="1">
      <alignment horizontal="center" vertical="center"/>
      <protection locked="0"/>
    </xf>
    <xf numFmtId="1" fontId="14" fillId="2" borderId="26" xfId="2" applyNumberFormat="1" applyFont="1" applyFill="1" applyBorder="1" applyAlignment="1" applyProtection="1">
      <alignment horizontal="center" vertical="center"/>
      <protection locked="0"/>
    </xf>
    <xf numFmtId="1" fontId="14" fillId="2" borderId="158" xfId="2" applyNumberFormat="1" applyFont="1" applyFill="1" applyBorder="1" applyAlignment="1" applyProtection="1">
      <alignment horizontal="center" vertical="center"/>
      <protection locked="0"/>
    </xf>
    <xf numFmtId="1" fontId="14" fillId="2" borderId="70" xfId="2" applyNumberFormat="1" applyFont="1" applyFill="1" applyBorder="1" applyAlignment="1" applyProtection="1">
      <alignment horizontal="center" vertical="center"/>
      <protection locked="0"/>
    </xf>
    <xf numFmtId="1" fontId="14" fillId="2" borderId="27" xfId="2" applyNumberFormat="1" applyFont="1" applyFill="1" applyBorder="1" applyAlignment="1" applyProtection="1">
      <alignment horizontal="center" vertical="center"/>
      <protection locked="0"/>
    </xf>
    <xf numFmtId="1" fontId="14" fillId="2" borderId="157" xfId="2" applyNumberFormat="1" applyFont="1" applyFill="1" applyBorder="1" applyAlignment="1" applyProtection="1">
      <alignment horizontal="center" vertical="center"/>
      <protection locked="0"/>
    </xf>
    <xf numFmtId="1" fontId="13" fillId="2" borderId="17" xfId="0" applyNumberFormat="1" applyFont="1" applyFill="1" applyBorder="1" applyAlignment="1" applyProtection="1">
      <alignment horizontal="center" vertical="center"/>
      <protection locked="0"/>
    </xf>
    <xf numFmtId="1" fontId="13" fillId="2" borderId="19" xfId="0" applyNumberFormat="1" applyFont="1" applyFill="1" applyBorder="1" applyAlignment="1" applyProtection="1">
      <alignment horizontal="center" vertical="center"/>
      <protection locked="0"/>
    </xf>
    <xf numFmtId="1" fontId="13" fillId="2" borderId="21" xfId="0" applyNumberFormat="1" applyFont="1" applyFill="1" applyBorder="1" applyAlignment="1" applyProtection="1">
      <alignment horizontal="center" vertical="center"/>
      <protection locked="0"/>
    </xf>
    <xf numFmtId="1" fontId="14" fillId="2" borderId="25" xfId="2" applyNumberFormat="1" applyFont="1" applyFill="1" applyBorder="1" applyAlignment="1" applyProtection="1">
      <alignment horizontal="center" vertical="center"/>
      <protection locked="0"/>
    </xf>
    <xf numFmtId="1" fontId="14" fillId="2" borderId="29" xfId="2" applyNumberFormat="1" applyFont="1" applyFill="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10" fillId="0" borderId="0" xfId="0" applyFont="1" applyFill="1" applyBorder="1" applyAlignment="1">
      <alignment horizontal="center" vertical="center" wrapText="1"/>
    </xf>
    <xf numFmtId="1" fontId="13" fillId="2" borderId="16" xfId="0" applyNumberFormat="1" applyFont="1" applyFill="1" applyBorder="1" applyAlignment="1" applyProtection="1">
      <alignment horizontal="center" vertical="center"/>
      <protection locked="0"/>
    </xf>
    <xf numFmtId="1" fontId="13" fillId="2" borderId="18" xfId="0" applyNumberFormat="1" applyFont="1" applyFill="1" applyBorder="1" applyAlignment="1" applyProtection="1">
      <alignment horizontal="center" vertical="center"/>
      <protection locked="0"/>
    </xf>
    <xf numFmtId="1" fontId="13" fillId="2" borderId="20" xfId="0" applyNumberFormat="1" applyFont="1" applyFill="1" applyBorder="1" applyAlignment="1" applyProtection="1">
      <alignment horizontal="center" vertical="center"/>
      <protection locked="0"/>
    </xf>
    <xf numFmtId="1" fontId="14" fillId="2" borderId="24" xfId="2" applyNumberFormat="1" applyFont="1" applyFill="1" applyBorder="1" applyAlignment="1" applyProtection="1">
      <alignment horizontal="center" vertical="center"/>
      <protection locked="0"/>
    </xf>
    <xf numFmtId="1" fontId="14" fillId="2" borderId="28" xfId="2" applyNumberFormat="1" applyFont="1" applyFill="1" applyBorder="1" applyAlignment="1" applyProtection="1">
      <alignment horizontal="center" vertical="center"/>
      <protection locked="0"/>
    </xf>
    <xf numFmtId="0" fontId="6" fillId="0" borderId="0"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53" xfId="0" applyFont="1" applyFill="1" applyBorder="1" applyAlignment="1">
      <alignment horizontal="left" vertical="center" wrapText="1"/>
    </xf>
    <xf numFmtId="44" fontId="6" fillId="0" borderId="59" xfId="1" applyFont="1" applyBorder="1" applyAlignment="1">
      <alignment horizontal="center" vertical="center"/>
    </xf>
    <xf numFmtId="44" fontId="6" fillId="0" borderId="60" xfId="1"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24" fillId="0" borderId="8" xfId="0" applyFont="1" applyFill="1" applyBorder="1" applyAlignment="1">
      <alignment horizontal="center" vertical="center" wrapText="1"/>
    </xf>
    <xf numFmtId="2" fontId="6" fillId="2" borderId="59" xfId="0" applyNumberFormat="1" applyFont="1" applyFill="1" applyBorder="1" applyAlignment="1" applyProtection="1">
      <alignment horizontal="center" vertical="center"/>
      <protection locked="0"/>
    </xf>
    <xf numFmtId="2" fontId="6" fillId="2" borderId="60" xfId="0" applyNumberFormat="1" applyFont="1" applyFill="1" applyBorder="1" applyAlignment="1" applyProtection="1">
      <alignment horizontal="center" vertical="center"/>
      <protection locked="0"/>
    </xf>
    <xf numFmtId="0" fontId="7" fillId="0" borderId="8" xfId="0" applyFont="1" applyBorder="1" applyAlignment="1">
      <alignment horizontal="center" vertical="top"/>
    </xf>
    <xf numFmtId="0" fontId="11" fillId="0" borderId="8" xfId="0" applyFont="1" applyBorder="1" applyAlignment="1">
      <alignment horizontal="center" vertical="center"/>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2" borderId="75"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12" fillId="2" borderId="70"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 fillId="0" borderId="32" xfId="0" applyFont="1" applyBorder="1" applyAlignment="1">
      <alignment horizontal="center" vertical="center" wrapText="1"/>
    </xf>
    <xf numFmtId="0" fontId="3" fillId="0" borderId="36" xfId="0" applyFont="1" applyFill="1" applyBorder="1" applyAlignment="1">
      <alignment horizontal="justify"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3" fillId="0" borderId="65"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6" xfId="0" applyFont="1" applyBorder="1" applyAlignment="1">
      <alignment horizontal="justify" vertical="center" wrapText="1"/>
    </xf>
    <xf numFmtId="0" fontId="3" fillId="0" borderId="56"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71" xfId="0" applyFont="1" applyBorder="1" applyAlignment="1">
      <alignment horizontal="justify" vertical="center" wrapText="1"/>
    </xf>
    <xf numFmtId="0" fontId="21" fillId="0" borderId="0" xfId="3" applyFont="1" applyAlignment="1">
      <alignment horizontal="justify" vertical="top" wrapText="1"/>
    </xf>
    <xf numFmtId="0" fontId="25" fillId="3" borderId="77" xfId="3" applyFont="1" applyFill="1" applyBorder="1" applyAlignment="1">
      <alignment horizontal="center" vertical="center" wrapText="1"/>
    </xf>
    <xf numFmtId="0" fontId="30" fillId="0" borderId="0" xfId="3" applyFont="1" applyBorder="1" applyAlignment="1">
      <alignment horizontal="left" vertical="top" wrapText="1"/>
    </xf>
    <xf numFmtId="0" fontId="28" fillId="0" borderId="82" xfId="3" applyFont="1" applyBorder="1" applyAlignment="1">
      <alignment horizontal="center" vertical="center"/>
    </xf>
    <xf numFmtId="0" fontId="28" fillId="0" borderId="79" xfId="3" applyFont="1" applyBorder="1" applyAlignment="1">
      <alignment horizontal="center" vertical="center"/>
    </xf>
    <xf numFmtId="0" fontId="28" fillId="0" borderId="82" xfId="3" applyFont="1" applyBorder="1" applyAlignment="1">
      <alignment horizontal="center" vertical="center" wrapText="1"/>
    </xf>
    <xf numFmtId="0" fontId="28" fillId="0" borderId="80" xfId="3" applyFont="1" applyBorder="1" applyAlignment="1">
      <alignment horizontal="center" vertical="center"/>
    </xf>
    <xf numFmtId="0" fontId="28" fillId="0" borderId="81" xfId="3" applyFont="1" applyBorder="1" applyAlignment="1">
      <alignment horizontal="center" vertical="center"/>
    </xf>
    <xf numFmtId="0" fontId="30" fillId="0" borderId="82" xfId="3" applyFont="1" applyBorder="1" applyAlignment="1">
      <alignment horizontal="center" vertical="center" wrapText="1"/>
    </xf>
    <xf numFmtId="0" fontId="28" fillId="0" borderId="79" xfId="3" applyFont="1" applyBorder="1" applyAlignment="1">
      <alignment horizontal="left" vertical="center"/>
    </xf>
    <xf numFmtId="0" fontId="28" fillId="0" borderId="81" xfId="3" applyFont="1" applyBorder="1" applyAlignment="1">
      <alignment horizontal="left" vertical="center"/>
    </xf>
    <xf numFmtId="0" fontId="30" fillId="0" borderId="78" xfId="3" applyFont="1" applyBorder="1" applyAlignment="1">
      <alignment horizontal="left" vertical="top" wrapText="1"/>
    </xf>
    <xf numFmtId="0" fontId="30" fillId="0" borderId="79" xfId="3" applyFont="1" applyBorder="1" applyAlignment="1">
      <alignment horizontal="center" vertical="center"/>
    </xf>
    <xf numFmtId="0" fontId="30" fillId="0" borderId="80" xfId="3" applyFont="1" applyBorder="1" applyAlignment="1">
      <alignment horizontal="center" vertical="center"/>
    </xf>
    <xf numFmtId="0" fontId="30" fillId="0" borderId="81" xfId="3" applyFont="1" applyBorder="1" applyAlignment="1">
      <alignment horizontal="center" vertical="center"/>
    </xf>
    <xf numFmtId="0" fontId="20" fillId="0" borderId="0" xfId="3" applyFont="1" applyAlignment="1">
      <alignment horizontal="justify" vertical="top" wrapText="1"/>
    </xf>
    <xf numFmtId="164" fontId="22" fillId="0" borderId="8" xfId="4" applyNumberFormat="1" applyFont="1" applyBorder="1" applyAlignment="1">
      <alignment horizontal="center" vertical="center"/>
    </xf>
    <xf numFmtId="44" fontId="24" fillId="0" borderId="8" xfId="1" applyFont="1" applyBorder="1" applyAlignment="1">
      <alignment horizontal="center" vertical="center" wrapText="1"/>
    </xf>
    <xf numFmtId="0" fontId="10" fillId="0" borderId="0" xfId="3" applyFont="1" applyAlignment="1">
      <alignment horizontal="right" vertical="center" wrapText="1"/>
    </xf>
    <xf numFmtId="0" fontId="25" fillId="0" borderId="152" xfId="3" applyFont="1" applyBorder="1" applyAlignment="1">
      <alignment horizontal="center"/>
    </xf>
    <xf numFmtId="0" fontId="4" fillId="2" borderId="76" xfId="3" applyFont="1" applyFill="1" applyBorder="1" applyAlignment="1" applyProtection="1">
      <alignment horizontal="center" wrapText="1"/>
      <protection locked="0"/>
    </xf>
    <xf numFmtId="0" fontId="6" fillId="0" borderId="0" xfId="3" applyFont="1" applyAlignment="1">
      <alignment horizontal="left" vertical="top" wrapText="1"/>
    </xf>
    <xf numFmtId="0" fontId="6" fillId="0" borderId="0" xfId="3" applyFont="1" applyAlignment="1">
      <alignment horizontal="justify" vertical="top" wrapText="1"/>
    </xf>
    <xf numFmtId="0" fontId="3" fillId="0" borderId="11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0" fillId="0" borderId="98" xfId="0" applyFill="1" applyBorder="1" applyAlignment="1">
      <alignment vertical="top" wrapText="1"/>
    </xf>
    <xf numFmtId="0" fontId="0" fillId="0" borderId="99" xfId="0" applyFill="1" applyBorder="1" applyAlignment="1">
      <alignment vertical="top" wrapText="1"/>
    </xf>
    <xf numFmtId="0" fontId="7" fillId="0" borderId="100" xfId="0" applyFont="1" applyFill="1" applyBorder="1" applyAlignment="1">
      <alignment horizontal="center" vertical="center" wrapText="1"/>
    </xf>
    <xf numFmtId="0" fontId="3" fillId="0" borderId="103" xfId="0" applyFont="1" applyFill="1" applyBorder="1" applyAlignment="1">
      <alignment horizontal="justify" vertical="center" wrapText="1"/>
    </xf>
    <xf numFmtId="0" fontId="3" fillId="0" borderId="104"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90" xfId="0" applyFont="1" applyFill="1" applyBorder="1" applyAlignment="1">
      <alignment horizontal="justify" vertical="center" wrapText="1"/>
    </xf>
    <xf numFmtId="0" fontId="3" fillId="0" borderId="109"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3" fillId="0" borderId="110" xfId="0" applyFont="1" applyFill="1" applyBorder="1" applyAlignment="1">
      <alignment horizontal="justify" vertical="center" wrapText="1"/>
    </xf>
    <xf numFmtId="0" fontId="3" fillId="0" borderId="40" xfId="0" applyFont="1" applyFill="1" applyBorder="1" applyAlignment="1">
      <alignment horizontal="left" vertical="center" wrapText="1"/>
    </xf>
    <xf numFmtId="0" fontId="3" fillId="0" borderId="105" xfId="0" applyFont="1" applyFill="1" applyBorder="1" applyAlignment="1">
      <alignment horizontal="left" vertical="center" wrapText="1"/>
    </xf>
    <xf numFmtId="0" fontId="10" fillId="0" borderId="90"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7" fillId="0" borderId="175" xfId="0" applyFont="1" applyFill="1" applyBorder="1" applyAlignment="1">
      <alignment horizontal="center" vertical="center" wrapText="1"/>
    </xf>
    <xf numFmtId="0" fontId="7" fillId="0" borderId="176" xfId="0" applyFont="1" applyFill="1" applyBorder="1" applyAlignment="1">
      <alignment horizontal="center" vertical="center" wrapText="1"/>
    </xf>
    <xf numFmtId="0" fontId="7" fillId="0" borderId="177" xfId="0" applyFont="1" applyFill="1" applyBorder="1" applyAlignment="1">
      <alignment horizontal="center" vertical="center" wrapText="1"/>
    </xf>
    <xf numFmtId="0" fontId="7" fillId="0" borderId="178"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0" borderId="92" xfId="0" applyFont="1" applyFill="1" applyBorder="1" applyAlignment="1">
      <alignment horizontal="justify" vertical="center" wrapText="1"/>
    </xf>
    <xf numFmtId="0" fontId="3" fillId="0" borderId="93" xfId="0" applyFont="1" applyFill="1" applyBorder="1" applyAlignment="1">
      <alignment horizontal="justify" vertical="center" wrapText="1"/>
    </xf>
    <xf numFmtId="0" fontId="4" fillId="0" borderId="9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174" xfId="0" applyFont="1" applyFill="1" applyBorder="1" applyAlignment="1">
      <alignment horizontal="center" vertical="center" wrapText="1"/>
    </xf>
    <xf numFmtId="0" fontId="70" fillId="0" borderId="0" xfId="3" applyFont="1" applyBorder="1" applyAlignment="1">
      <alignment wrapText="1"/>
    </xf>
    <xf numFmtId="0" fontId="71" fillId="0" borderId="0" xfId="3" applyFont="1" applyBorder="1" applyAlignment="1"/>
    <xf numFmtId="0" fontId="57" fillId="0" borderId="15" xfId="3" applyFont="1" applyFill="1" applyBorder="1" applyAlignment="1" applyProtection="1">
      <alignment horizontal="center" vertical="center" wrapText="1"/>
    </xf>
    <xf numFmtId="0" fontId="57" fillId="0" borderId="83" xfId="3" applyFont="1" applyFill="1" applyBorder="1" applyAlignment="1" applyProtection="1">
      <alignment horizontal="center" vertical="center" wrapText="1"/>
    </xf>
    <xf numFmtId="0" fontId="57" fillId="0" borderId="84" xfId="3" applyFont="1" applyFill="1" applyBorder="1" applyAlignment="1" applyProtection="1">
      <alignment horizontal="center" vertical="center" wrapText="1"/>
    </xf>
    <xf numFmtId="0" fontId="60" fillId="0" borderId="151" xfId="3" applyFont="1" applyFill="1" applyBorder="1" applyAlignment="1" applyProtection="1">
      <alignment horizontal="center" vertical="top" wrapText="1"/>
    </xf>
    <xf numFmtId="0" fontId="60" fillId="0" borderId="151" xfId="3" applyFont="1" applyBorder="1" applyAlignment="1" applyProtection="1">
      <alignment horizontal="center" vertical="top"/>
    </xf>
    <xf numFmtId="0" fontId="60" fillId="0" borderId="151" xfId="3" applyFont="1" applyBorder="1" applyAlignment="1" applyProtection="1">
      <alignment horizontal="center" vertical="top" wrapText="1"/>
    </xf>
    <xf numFmtId="0" fontId="60" fillId="0" borderId="156" xfId="3" applyFont="1" applyFill="1" applyBorder="1" applyAlignment="1" applyProtection="1">
      <alignment horizontal="center" vertical="top" wrapText="1"/>
    </xf>
    <xf numFmtId="0" fontId="60" fillId="0" borderId="10" xfId="3" applyFont="1" applyBorder="1" applyAlignment="1" applyProtection="1">
      <alignment horizontal="center" vertical="top" wrapText="1"/>
    </xf>
    <xf numFmtId="0" fontId="60" fillId="0" borderId="163" xfId="3" applyFont="1" applyBorder="1" applyAlignment="1" applyProtection="1">
      <alignment horizontal="center" vertical="top" wrapText="1"/>
    </xf>
    <xf numFmtId="0" fontId="60" fillId="0" borderId="156" xfId="3" applyFont="1" applyFill="1" applyBorder="1" applyAlignment="1" applyProtection="1">
      <alignment horizontal="center" vertical="top"/>
    </xf>
    <xf numFmtId="0" fontId="60" fillId="0" borderId="10" xfId="3" applyFont="1" applyBorder="1" applyAlignment="1" applyProtection="1">
      <alignment horizontal="center" vertical="top"/>
    </xf>
    <xf numFmtId="0" fontId="60" fillId="0" borderId="163" xfId="3" applyFont="1" applyBorder="1" applyAlignment="1" applyProtection="1">
      <alignment horizontal="center" vertical="top"/>
    </xf>
    <xf numFmtId="0" fontId="60" fillId="0" borderId="151" xfId="3" applyFont="1" applyBorder="1" applyAlignment="1" applyProtection="1">
      <alignment horizontal="center" vertical="center" wrapText="1"/>
    </xf>
    <xf numFmtId="0" fontId="60" fillId="0" borderId="151" xfId="3" applyFont="1" applyBorder="1" applyAlignment="1" applyProtection="1">
      <alignment horizontal="center"/>
    </xf>
    <xf numFmtId="0" fontId="72" fillId="0" borderId="1" xfId="3" applyFont="1" applyBorder="1" applyAlignment="1" applyProtection="1">
      <alignment horizontal="left" vertical="top" wrapText="1" indent="3"/>
    </xf>
    <xf numFmtId="0" fontId="18" fillId="0" borderId="0" xfId="3" applyFont="1" applyBorder="1" applyAlignment="1" applyProtection="1">
      <alignment horizontal="left" vertical="top" wrapText="1" indent="3"/>
    </xf>
    <xf numFmtId="0" fontId="72" fillId="0" borderId="87" xfId="3" applyFont="1" applyBorder="1" applyAlignment="1" applyProtection="1">
      <alignment horizontal="left" vertical="center" wrapText="1" indent="2"/>
    </xf>
    <xf numFmtId="0" fontId="18" fillId="0" borderId="88" xfId="3" applyBorder="1" applyAlignment="1">
      <alignment horizontal="left" vertical="center" wrapText="1" indent="2"/>
    </xf>
    <xf numFmtId="0" fontId="62" fillId="0" borderId="1" xfId="3" applyFont="1" applyFill="1" applyBorder="1" applyAlignment="1" applyProtection="1">
      <alignment horizontal="left" wrapText="1"/>
    </xf>
    <xf numFmtId="0" fontId="62" fillId="0" borderId="0" xfId="3" applyFont="1" applyFill="1" applyBorder="1" applyAlignment="1" applyProtection="1">
      <alignment horizontal="left" wrapText="1"/>
    </xf>
    <xf numFmtId="0" fontId="80" fillId="0" borderId="150" xfId="3" applyFont="1" applyBorder="1" applyAlignment="1">
      <alignment horizontal="right" vertical="center"/>
    </xf>
    <xf numFmtId="0" fontId="25" fillId="0" borderId="154" xfId="3" applyFont="1" applyBorder="1" applyAlignment="1">
      <alignment horizontal="right" vertical="center"/>
    </xf>
    <xf numFmtId="0" fontId="83" fillId="0" borderId="151" xfId="3" applyFont="1" applyBorder="1" applyAlignment="1">
      <alignment horizontal="right" vertical="center" wrapText="1"/>
    </xf>
    <xf numFmtId="0" fontId="71" fillId="0" borderId="0" xfId="3" applyFont="1" applyAlignment="1"/>
    <xf numFmtId="0" fontId="88" fillId="0" borderId="1" xfId="3" applyFont="1" applyBorder="1" applyAlignment="1">
      <alignment horizontal="left" vertical="top" wrapText="1" indent="3"/>
    </xf>
    <xf numFmtId="0" fontId="18" fillId="0" borderId="0" xfId="3" applyBorder="1" applyAlignment="1">
      <alignment horizontal="left" vertical="top" wrapText="1" indent="3"/>
    </xf>
    <xf numFmtId="0" fontId="72" fillId="0" borderId="87" xfId="3" applyFont="1" applyBorder="1" applyAlignment="1">
      <alignment horizontal="left" vertical="center" wrapText="1" indent="2"/>
    </xf>
    <xf numFmtId="0" fontId="57" fillId="0" borderId="15" xfId="3" applyFont="1" applyFill="1" applyBorder="1" applyAlignment="1">
      <alignment horizontal="center" vertical="center" wrapText="1"/>
    </xf>
    <xf numFmtId="0" fontId="57" fillId="0" borderId="83" xfId="3" applyFont="1" applyFill="1" applyBorder="1" applyAlignment="1">
      <alignment horizontal="center" vertical="center"/>
    </xf>
    <xf numFmtId="0" fontId="18" fillId="0" borderId="83" xfId="3" applyBorder="1" applyAlignment="1">
      <alignment horizontal="center" vertical="center"/>
    </xf>
    <xf numFmtId="0" fontId="18" fillId="0" borderId="84" xfId="3" applyBorder="1" applyAlignment="1">
      <alignment horizontal="center" vertical="center"/>
    </xf>
    <xf numFmtId="0" fontId="83" fillId="0" borderId="151" xfId="3" applyFont="1" applyBorder="1" applyAlignment="1">
      <alignment horizontal="center" vertical="center" wrapText="1"/>
    </xf>
    <xf numFmtId="0" fontId="18" fillId="0" borderId="151" xfId="3" applyBorder="1" applyAlignment="1">
      <alignment vertical="center" wrapText="1"/>
    </xf>
    <xf numFmtId="9" fontId="84" fillId="0" borderId="151" xfId="3" applyNumberFormat="1" applyFont="1" applyBorder="1" applyAlignment="1">
      <alignment horizontal="center" vertical="center" wrapText="1"/>
    </xf>
    <xf numFmtId="1" fontId="65" fillId="2" borderId="156" xfId="3" applyNumberFormat="1" applyFont="1" applyFill="1" applyBorder="1" applyAlignment="1" applyProtection="1">
      <alignment horizontal="center" vertical="center"/>
      <protection locked="0"/>
    </xf>
    <xf numFmtId="0" fontId="18" fillId="0" borderId="10" xfId="3" applyFont="1" applyBorder="1" applyAlignment="1" applyProtection="1">
      <alignment horizontal="center" vertical="center"/>
      <protection locked="0"/>
    </xf>
    <xf numFmtId="0" fontId="18" fillId="0" borderId="163" xfId="3" applyFont="1" applyBorder="1" applyAlignment="1" applyProtection="1">
      <alignment horizontal="center" vertical="center"/>
      <protection locked="0"/>
    </xf>
    <xf numFmtId="0" fontId="84" fillId="0" borderId="151" xfId="3" applyFont="1" applyBorder="1" applyAlignment="1">
      <alignment horizontal="center" vertical="center" wrapText="1"/>
    </xf>
    <xf numFmtId="0" fontId="18" fillId="0" borderId="84" xfId="3" applyBorder="1" applyAlignment="1">
      <alignment horizontal="center"/>
    </xf>
    <xf numFmtId="0" fontId="60" fillId="0" borderId="1" xfId="3" applyFont="1" applyBorder="1" applyAlignment="1">
      <alignment horizontal="left" wrapText="1" indent="2"/>
    </xf>
    <xf numFmtId="0" fontId="18" fillId="0" borderId="0" xfId="3" applyBorder="1" applyAlignment="1">
      <alignment horizontal="left" wrapText="1" indent="2"/>
    </xf>
    <xf numFmtId="0" fontId="93" fillId="0" borderId="0" xfId="3" applyFont="1" applyBorder="1" applyAlignment="1">
      <alignment wrapText="1"/>
    </xf>
    <xf numFmtId="0" fontId="21" fillId="0" borderId="0" xfId="3" applyFont="1" applyBorder="1" applyAlignment="1"/>
    <xf numFmtId="0" fontId="21" fillId="0" borderId="0" xfId="3" applyFont="1" applyAlignment="1"/>
    <xf numFmtId="0" fontId="80" fillId="0" borderId="150" xfId="3" applyFont="1" applyBorder="1" applyAlignment="1">
      <alignment horizontal="right"/>
    </xf>
    <xf numFmtId="0" fontId="25" fillId="0" borderId="154" xfId="3" applyFont="1" applyBorder="1" applyAlignment="1">
      <alignment horizontal="right"/>
    </xf>
    <xf numFmtId="0" fontId="84" fillId="0" borderId="0" xfId="3" applyFont="1" applyBorder="1" applyAlignment="1">
      <alignment horizontal="center" vertical="center" wrapText="1"/>
    </xf>
    <xf numFmtId="44" fontId="25" fillId="0" borderId="0" xfId="5" applyNumberFormat="1" applyFont="1" applyAlignment="1" applyProtection="1">
      <alignment horizontal="center"/>
    </xf>
    <xf numFmtId="0" fontId="25" fillId="0" borderId="0" xfId="5" applyFont="1" applyAlignment="1" applyProtection="1">
      <alignment horizontal="center"/>
    </xf>
    <xf numFmtId="0" fontId="53" fillId="0" borderId="153" xfId="5" applyFont="1" applyBorder="1" applyAlignment="1" applyProtection="1">
      <alignment horizontal="center"/>
    </xf>
    <xf numFmtId="0" fontId="53" fillId="0" borderId="154" xfId="5" applyFont="1" applyBorder="1" applyAlignment="1" applyProtection="1">
      <alignment horizontal="center"/>
    </xf>
    <xf numFmtId="0" fontId="28" fillId="0" borderId="151" xfId="5" applyFont="1" applyBorder="1" applyAlignment="1" applyProtection="1">
      <alignment horizontal="center" vertical="center" wrapText="1"/>
    </xf>
    <xf numFmtId="2" fontId="28" fillId="0" borderId="151" xfId="5" applyNumberFormat="1" applyFont="1" applyBorder="1" applyAlignment="1" applyProtection="1">
      <alignment horizontal="center" vertical="center"/>
    </xf>
    <xf numFmtId="44" fontId="31" fillId="0" borderId="151" xfId="1" applyFont="1" applyBorder="1" applyAlignment="1" applyProtection="1">
      <alignment vertical="center"/>
    </xf>
    <xf numFmtId="0" fontId="50" fillId="0" borderId="0" xfId="5" applyFont="1" applyAlignment="1" applyProtection="1">
      <alignment horizontal="center"/>
    </xf>
    <xf numFmtId="0" fontId="50" fillId="0" borderId="0" xfId="5" applyFont="1" applyAlignment="1" applyProtection="1">
      <alignment horizontal="center" vertical="top"/>
    </xf>
    <xf numFmtId="0" fontId="53" fillId="0" borderId="150" xfId="5" applyFont="1" applyBorder="1" applyAlignment="1" applyProtection="1">
      <alignment horizontal="center"/>
    </xf>
    <xf numFmtId="0" fontId="55" fillId="2" borderId="0" xfId="5" applyFont="1" applyFill="1" applyAlignment="1" applyProtection="1">
      <alignment horizontal="center"/>
      <protection locked="0"/>
    </xf>
    <xf numFmtId="0" fontId="51" fillId="2" borderId="0" xfId="5" applyFont="1" applyFill="1" applyAlignment="1" applyProtection="1">
      <alignment horizontal="center"/>
      <protection locked="0"/>
    </xf>
    <xf numFmtId="0" fontId="53" fillId="0" borderId="0" xfId="5" applyFont="1" applyAlignment="1" applyProtection="1">
      <alignment horizontal="right"/>
    </xf>
    <xf numFmtId="0" fontId="54" fillId="2" borderId="0" xfId="5" applyFont="1" applyFill="1" applyBorder="1" applyAlignment="1" applyProtection="1">
      <alignment horizontal="left"/>
      <protection locked="0"/>
    </xf>
    <xf numFmtId="0" fontId="53" fillId="0" borderId="151" xfId="5" applyFont="1" applyBorder="1" applyAlignment="1" applyProtection="1">
      <alignment horizontal="center"/>
    </xf>
    <xf numFmtId="0" fontId="46" fillId="0" borderId="0" xfId="0" applyFont="1" applyFill="1" applyBorder="1" applyAlignment="1">
      <alignment horizontal="center" wrapText="1"/>
    </xf>
    <xf numFmtId="0" fontId="47" fillId="0" borderId="0" xfId="0" applyFont="1" applyFill="1" applyBorder="1" applyAlignment="1">
      <alignment horizontal="center" wrapText="1"/>
    </xf>
    <xf numFmtId="0" fontId="46" fillId="0" borderId="88" xfId="0" applyFont="1" applyFill="1" applyBorder="1" applyAlignment="1">
      <alignment horizontal="center" wrapText="1"/>
    </xf>
    <xf numFmtId="0" fontId="47" fillId="0" borderId="88" xfId="0" applyFont="1" applyFill="1" applyBorder="1" applyAlignment="1">
      <alignment horizontal="center" wrapText="1"/>
    </xf>
    <xf numFmtId="0" fontId="16" fillId="0" borderId="0" xfId="0" applyFont="1" applyFill="1" applyBorder="1" applyAlignment="1">
      <alignment horizontal="center" wrapText="1"/>
    </xf>
    <xf numFmtId="0" fontId="40" fillId="0" borderId="0" xfId="0" applyFont="1" applyFill="1" applyBorder="1" applyAlignment="1">
      <alignment horizontal="center" wrapText="1"/>
    </xf>
    <xf numFmtId="0" fontId="35" fillId="0" borderId="35" xfId="0" applyFont="1" applyFill="1" applyBorder="1" applyAlignment="1">
      <alignment horizontal="left" vertical="center"/>
    </xf>
    <xf numFmtId="0" fontId="35" fillId="0" borderId="33" xfId="0" applyFont="1" applyFill="1" applyBorder="1" applyAlignment="1">
      <alignment horizontal="left" vertical="center"/>
    </xf>
    <xf numFmtId="0" fontId="35" fillId="0" borderId="85" xfId="0" applyFont="1" applyFill="1" applyBorder="1" applyAlignment="1">
      <alignment horizontal="left" vertical="center"/>
    </xf>
    <xf numFmtId="0" fontId="35" fillId="0" borderId="1" xfId="0" applyFont="1" applyFill="1" applyBorder="1" applyAlignment="1">
      <alignment horizontal="left" vertical="center"/>
    </xf>
    <xf numFmtId="0" fontId="35" fillId="0" borderId="0" xfId="0" applyFont="1" applyFill="1" applyBorder="1" applyAlignment="1">
      <alignment horizontal="left" vertical="center"/>
    </xf>
    <xf numFmtId="0" fontId="35" fillId="0" borderId="86" xfId="0" applyFont="1" applyFill="1" applyBorder="1" applyAlignment="1">
      <alignment horizontal="left" vertical="center"/>
    </xf>
    <xf numFmtId="0" fontId="35" fillId="0" borderId="87" xfId="0" applyFont="1" applyFill="1" applyBorder="1" applyAlignment="1">
      <alignment horizontal="left" vertical="center"/>
    </xf>
    <xf numFmtId="0" fontId="35" fillId="0" borderId="88" xfId="0" applyFont="1" applyFill="1" applyBorder="1" applyAlignment="1">
      <alignment horizontal="left" vertical="center"/>
    </xf>
    <xf numFmtId="0" fontId="35" fillId="0" borderId="89" xfId="0" applyFont="1" applyFill="1" applyBorder="1" applyAlignment="1">
      <alignment horizontal="left" vertical="center"/>
    </xf>
    <xf numFmtId="0" fontId="16" fillId="0" borderId="126"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128" xfId="0" applyFont="1" applyFill="1" applyBorder="1" applyAlignment="1">
      <alignment horizontal="center" vertical="center"/>
    </xf>
    <xf numFmtId="0" fontId="16" fillId="0" borderId="127" xfId="0" applyFont="1" applyFill="1" applyBorder="1" applyAlignment="1">
      <alignment horizontal="center" vertical="center" wrapText="1"/>
    </xf>
    <xf numFmtId="0" fontId="16" fillId="0" borderId="126"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129" xfId="0" applyFont="1" applyFill="1" applyBorder="1" applyAlignment="1">
      <alignment horizontal="center" vertical="center" wrapText="1"/>
    </xf>
    <xf numFmtId="0" fontId="16" fillId="0" borderId="128"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89" xfId="0" applyFont="1" applyFill="1" applyBorder="1" applyAlignment="1">
      <alignment horizontal="center" vertical="center" wrapText="1"/>
    </xf>
    <xf numFmtId="0" fontId="16" fillId="0" borderId="35" xfId="0" applyFont="1" applyFill="1" applyBorder="1" applyAlignment="1">
      <alignment horizontal="center" vertical="top" wrapText="1"/>
    </xf>
    <xf numFmtId="0" fontId="16" fillId="0" borderId="126"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43" xfId="0" applyFont="1" applyFill="1" applyBorder="1" applyAlignment="1">
      <alignment horizontal="center" vertical="top" wrapText="1"/>
    </xf>
    <xf numFmtId="0" fontId="16" fillId="0" borderId="87" xfId="0" applyFont="1" applyFill="1" applyBorder="1" applyAlignment="1">
      <alignment horizontal="center" vertical="top" wrapText="1"/>
    </xf>
    <xf numFmtId="0" fontId="16" fillId="0" borderId="128" xfId="0" applyFont="1" applyFill="1" applyBorder="1" applyAlignment="1">
      <alignment horizontal="center" vertical="top" wrapText="1"/>
    </xf>
    <xf numFmtId="0" fontId="23" fillId="4" borderId="35" xfId="0" applyFont="1" applyFill="1" applyBorder="1" applyAlignment="1">
      <alignment vertical="center" wrapText="1"/>
    </xf>
    <xf numFmtId="0" fontId="41" fillId="4" borderId="126" xfId="0" applyFont="1" applyFill="1" applyBorder="1" applyAlignment="1"/>
    <xf numFmtId="0" fontId="23" fillId="4" borderId="1" xfId="0" applyFont="1" applyFill="1" applyBorder="1" applyAlignment="1">
      <alignment vertical="center" wrapText="1"/>
    </xf>
    <xf numFmtId="0" fontId="41" fillId="4" borderId="43" xfId="0" applyFont="1" applyFill="1" applyBorder="1" applyAlignment="1"/>
    <xf numFmtId="0" fontId="23" fillId="4" borderId="87" xfId="0" applyFont="1" applyFill="1" applyBorder="1" applyAlignment="1">
      <alignment vertical="center" wrapText="1"/>
    </xf>
    <xf numFmtId="0" fontId="41" fillId="4" borderId="128" xfId="0" applyFont="1" applyFill="1" applyBorder="1" applyAlignment="1"/>
    <xf numFmtId="0" fontId="38" fillId="4" borderId="130" xfId="0" applyFont="1" applyFill="1" applyBorder="1" applyAlignment="1">
      <alignment horizontal="left" vertical="center" wrapText="1"/>
    </xf>
    <xf numFmtId="0" fontId="38" fillId="4" borderId="134" xfId="0" applyFont="1" applyFill="1" applyBorder="1" applyAlignment="1">
      <alignment horizontal="left" vertical="center" wrapText="1"/>
    </xf>
    <xf numFmtId="0" fontId="38" fillId="3" borderId="136" xfId="0" applyFont="1" applyFill="1" applyBorder="1" applyAlignment="1">
      <alignment horizontal="left" vertical="center" wrapText="1"/>
    </xf>
    <xf numFmtId="0" fontId="38" fillId="3" borderId="134" xfId="0" applyFont="1" applyFill="1" applyBorder="1" applyAlignment="1">
      <alignment horizontal="left" vertical="center" wrapText="1"/>
    </xf>
    <xf numFmtId="0" fontId="38" fillId="4" borderId="136" xfId="0" applyFont="1" applyFill="1" applyBorder="1" applyAlignment="1">
      <alignment horizontal="left" vertical="center" wrapText="1"/>
    </xf>
    <xf numFmtId="0" fontId="38" fillId="4" borderId="137" xfId="0" applyFont="1" applyFill="1" applyBorder="1" applyAlignment="1">
      <alignment horizontal="left" vertical="center" wrapText="1"/>
    </xf>
    <xf numFmtId="0" fontId="38" fillId="3" borderId="137" xfId="0" applyFont="1" applyFill="1" applyBorder="1" applyAlignment="1">
      <alignment horizontal="left" vertical="center" wrapText="1"/>
    </xf>
    <xf numFmtId="0" fontId="23" fillId="3" borderId="35" xfId="0" applyFont="1" applyFill="1" applyBorder="1" applyAlignment="1">
      <alignment vertical="center" wrapText="1"/>
    </xf>
    <xf numFmtId="0" fontId="41" fillId="3" borderId="126" xfId="0" applyFont="1" applyFill="1" applyBorder="1" applyAlignment="1"/>
    <xf numFmtId="0" fontId="23" fillId="3" borderId="1" xfId="0" applyFont="1" applyFill="1" applyBorder="1" applyAlignment="1">
      <alignment vertical="center" wrapText="1"/>
    </xf>
    <xf numFmtId="0" fontId="41" fillId="3" borderId="43" xfId="0" applyFont="1" applyFill="1" applyBorder="1" applyAlignment="1"/>
    <xf numFmtId="0" fontId="23" fillId="3" borderId="87" xfId="0" applyFont="1" applyFill="1" applyBorder="1" applyAlignment="1">
      <alignment vertical="center" wrapText="1"/>
    </xf>
    <xf numFmtId="0" fontId="41" fillId="3" borderId="128" xfId="0" applyFont="1" applyFill="1" applyBorder="1" applyAlignment="1"/>
    <xf numFmtId="0" fontId="38" fillId="3" borderId="130" xfId="0" applyFont="1" applyFill="1" applyBorder="1" applyAlignment="1">
      <alignment horizontal="left" vertical="center" wrapText="1"/>
    </xf>
    <xf numFmtId="0" fontId="38" fillId="0" borderId="9" xfId="0" applyNumberFormat="1" applyFont="1" applyFill="1" applyBorder="1" applyAlignment="1">
      <alignment horizontal="center" vertical="center"/>
    </xf>
    <xf numFmtId="0" fontId="38" fillId="0" borderId="10" xfId="0" applyNumberFormat="1" applyFont="1" applyFill="1" applyBorder="1" applyAlignment="1">
      <alignment horizontal="center" vertical="center"/>
    </xf>
    <xf numFmtId="0" fontId="38" fillId="0" borderId="11" xfId="0" applyNumberFormat="1" applyFont="1" applyFill="1" applyBorder="1" applyAlignment="1">
      <alignment horizontal="center" vertical="center"/>
    </xf>
    <xf numFmtId="0" fontId="38" fillId="0" borderId="143" xfId="0" applyFont="1" applyFill="1" applyBorder="1" applyAlignment="1"/>
    <xf numFmtId="0" fontId="38" fillId="0" borderId="83" xfId="0" applyFont="1" applyFill="1" applyBorder="1" applyAlignment="1"/>
    <xf numFmtId="0" fontId="38" fillId="0" borderId="84" xfId="0" applyFont="1" applyFill="1" applyBorder="1" applyAlignment="1"/>
    <xf numFmtId="0" fontId="38" fillId="0" borderId="140" xfId="0" applyFont="1" applyFill="1" applyBorder="1" applyAlignment="1"/>
    <xf numFmtId="0" fontId="38" fillId="0" borderId="141" xfId="0" applyFont="1" applyFill="1" applyBorder="1" applyAlignment="1"/>
    <xf numFmtId="0" fontId="38" fillId="0" borderId="142" xfId="0" applyFont="1" applyFill="1" applyBorder="1" applyAlignment="1"/>
    <xf numFmtId="0" fontId="38" fillId="0" borderId="144" xfId="0" applyFont="1" applyFill="1" applyBorder="1" applyAlignment="1"/>
    <xf numFmtId="0" fontId="38" fillId="0" borderId="145" xfId="0" applyFont="1" applyFill="1" applyBorder="1" applyAlignment="1"/>
    <xf numFmtId="0" fontId="38" fillId="0" borderId="146" xfId="0" applyFont="1" applyFill="1" applyBorder="1" applyAlignment="1"/>
    <xf numFmtId="167" fontId="23" fillId="0" borderId="114" xfId="0" applyNumberFormat="1" applyFont="1" applyFill="1" applyBorder="1" applyAlignment="1">
      <alignment horizontal="center" vertical="center"/>
    </xf>
    <xf numFmtId="167" fontId="23" fillId="0" borderId="61" xfId="0" applyNumberFormat="1" applyFont="1" applyFill="1" applyBorder="1" applyAlignment="1">
      <alignment horizontal="center" vertical="center"/>
    </xf>
    <xf numFmtId="167" fontId="23" fillId="0" borderId="122" xfId="0" applyNumberFormat="1" applyFont="1" applyFill="1" applyBorder="1" applyAlignment="1">
      <alignment horizontal="center" vertical="center"/>
    </xf>
    <xf numFmtId="167" fontId="23" fillId="0" borderId="115" xfId="0" applyNumberFormat="1" applyFont="1" applyFill="1" applyBorder="1" applyAlignment="1">
      <alignment horizontal="center" vertical="center"/>
    </xf>
    <xf numFmtId="167" fontId="23" fillId="0" borderId="118" xfId="0" applyNumberFormat="1" applyFont="1" applyFill="1" applyBorder="1" applyAlignment="1">
      <alignment horizontal="center" vertical="center"/>
    </xf>
    <xf numFmtId="167" fontId="23" fillId="0" borderId="123" xfId="0" applyNumberFormat="1" applyFont="1" applyFill="1" applyBorder="1" applyAlignment="1">
      <alignment horizontal="center" vertical="center"/>
    </xf>
    <xf numFmtId="168" fontId="24" fillId="2" borderId="113" xfId="0" applyNumberFormat="1" applyFont="1" applyFill="1" applyBorder="1" applyAlignment="1">
      <alignment horizontal="center" vertical="center"/>
    </xf>
    <xf numFmtId="168" fontId="24" fillId="2" borderId="119" xfId="0" applyNumberFormat="1" applyFont="1" applyFill="1" applyBorder="1" applyAlignment="1">
      <alignment horizontal="center" vertical="center"/>
    </xf>
    <xf numFmtId="168" fontId="24" fillId="2" borderId="124" xfId="0" applyNumberFormat="1" applyFont="1" applyFill="1" applyBorder="1" applyAlignment="1">
      <alignment horizontal="center" vertical="center"/>
    </xf>
    <xf numFmtId="168" fontId="24" fillId="2" borderId="115" xfId="0" applyNumberFormat="1" applyFont="1" applyFill="1" applyBorder="1" applyAlignment="1">
      <alignment horizontal="center" vertical="center"/>
    </xf>
    <xf numFmtId="168" fontId="24" fillId="2" borderId="118" xfId="0" applyNumberFormat="1" applyFont="1" applyFill="1" applyBorder="1" applyAlignment="1">
      <alignment horizontal="center" vertical="center"/>
    </xf>
    <xf numFmtId="168" fontId="24" fillId="2" borderId="123" xfId="0" applyNumberFormat="1" applyFont="1" applyFill="1" applyBorder="1" applyAlignment="1">
      <alignment horizontal="center" vertical="center"/>
    </xf>
    <xf numFmtId="0" fontId="43" fillId="0" borderId="0" xfId="0" applyFont="1" applyFill="1" applyAlignment="1">
      <alignment horizontal="center"/>
    </xf>
    <xf numFmtId="0" fontId="43" fillId="0" borderId="44" xfId="0" applyFont="1" applyFill="1" applyBorder="1" applyAlignment="1">
      <alignment horizontal="right"/>
    </xf>
    <xf numFmtId="0" fontId="43" fillId="0" borderId="0" xfId="0" applyFont="1" applyFill="1" applyBorder="1" applyAlignment="1">
      <alignment horizontal="right"/>
    </xf>
    <xf numFmtId="0" fontId="16" fillId="0" borderId="147" xfId="0" applyFont="1" applyFill="1" applyBorder="1" applyAlignment="1"/>
    <xf numFmtId="0" fontId="16" fillId="0" borderId="148" xfId="0" applyFont="1" applyFill="1" applyBorder="1" applyAlignment="1"/>
    <xf numFmtId="0" fontId="16" fillId="0" borderId="149" xfId="0" applyFont="1" applyFill="1" applyBorder="1" applyAlignment="1"/>
    <xf numFmtId="0" fontId="16" fillId="0" borderId="113" xfId="0" applyFont="1" applyFill="1" applyBorder="1" applyAlignment="1"/>
    <xf numFmtId="0" fontId="40" fillId="0" borderId="114" xfId="0" applyFont="1" applyFill="1" applyBorder="1" applyAlignment="1"/>
    <xf numFmtId="0" fontId="38" fillId="0" borderId="116" xfId="0" applyFont="1" applyFill="1" applyBorder="1" applyAlignment="1"/>
    <xf numFmtId="0" fontId="0" fillId="0" borderId="117" xfId="0" applyFill="1" applyBorder="1" applyAlignment="1"/>
    <xf numFmtId="0" fontId="0" fillId="0" borderId="61" xfId="0" applyBorder="1" applyAlignment="1">
      <alignment horizontal="center" vertical="center"/>
    </xf>
    <xf numFmtId="0" fontId="0" fillId="0" borderId="122" xfId="0" applyBorder="1" applyAlignment="1">
      <alignment horizontal="center" vertical="center"/>
    </xf>
    <xf numFmtId="0" fontId="0" fillId="0" borderId="118" xfId="0" applyBorder="1" applyAlignment="1">
      <alignment horizontal="center" vertical="center"/>
    </xf>
    <xf numFmtId="0" fontId="0" fillId="0" borderId="123" xfId="0" applyBorder="1" applyAlignment="1">
      <alignment horizontal="center" vertical="center"/>
    </xf>
    <xf numFmtId="0" fontId="0" fillId="0" borderId="119" xfId="0" applyBorder="1" applyAlignment="1">
      <alignment horizontal="center" vertical="center"/>
    </xf>
    <xf numFmtId="0" fontId="0" fillId="0" borderId="124" xfId="0" applyBorder="1" applyAlignment="1">
      <alignment horizontal="center" vertical="center"/>
    </xf>
    <xf numFmtId="0" fontId="38" fillId="0" borderId="8" xfId="0" applyNumberFormat="1" applyFont="1" applyFill="1" applyBorder="1" applyAlignment="1">
      <alignment horizontal="center" vertical="center"/>
    </xf>
    <xf numFmtId="0" fontId="0" fillId="0" borderId="8" xfId="0" applyBorder="1" applyAlignment="1">
      <alignment horizontal="center" vertical="center"/>
    </xf>
    <xf numFmtId="0" fontId="38" fillId="0" borderId="6" xfId="0" applyFont="1" applyFill="1" applyBorder="1" applyAlignment="1"/>
    <xf numFmtId="0" fontId="0" fillId="0" borderId="5" xfId="0" applyFill="1" applyBorder="1" applyAlignment="1"/>
    <xf numFmtId="0" fontId="38" fillId="0" borderId="120" xfId="0" applyFont="1" applyFill="1" applyBorder="1" applyAlignment="1"/>
    <xf numFmtId="0" fontId="0" fillId="0" borderId="121" xfId="0" applyFill="1" applyBorder="1" applyAlignment="1"/>
    <xf numFmtId="0" fontId="0" fillId="0" borderId="5" xfId="0" applyBorder="1" applyAlignment="1"/>
    <xf numFmtId="0" fontId="0" fillId="0" borderId="121" xfId="0" applyBorder="1" applyAlignment="1"/>
    <xf numFmtId="0" fontId="43" fillId="0" borderId="0" xfId="0" applyFont="1" applyFill="1" applyAlignment="1">
      <alignment horizontal="right"/>
    </xf>
    <xf numFmtId="0" fontId="38" fillId="0" borderId="125" xfId="0" applyFont="1" applyFill="1" applyBorder="1" applyAlignment="1"/>
    <xf numFmtId="0" fontId="0" fillId="0" borderId="112" xfId="0" applyBorder="1" applyAlignment="1"/>
    <xf numFmtId="8" fontId="22" fillId="7" borderId="132" xfId="0" applyNumberFormat="1" applyFont="1" applyFill="1" applyBorder="1" applyAlignment="1">
      <alignment horizontal="center" vertical="center" wrapText="1"/>
    </xf>
    <xf numFmtId="8" fontId="22" fillId="7" borderId="132" xfId="0" applyNumberFormat="1" applyFont="1" applyFill="1" applyBorder="1" applyAlignment="1">
      <alignment horizontal="center" vertical="center" wrapText="1"/>
    </xf>
    <xf numFmtId="8" fontId="22" fillId="7" borderId="179" xfId="0" applyNumberFormat="1" applyFont="1" applyFill="1" applyBorder="1" applyAlignment="1">
      <alignment horizontal="center" vertical="center" wrapText="1"/>
    </xf>
    <xf numFmtId="8" fontId="22" fillId="7" borderId="151" xfId="0" applyNumberFormat="1" applyFont="1" applyFill="1" applyBorder="1" applyAlignment="1">
      <alignment horizontal="center" vertical="center" wrapText="1"/>
    </xf>
    <xf numFmtId="8" fontId="22" fillId="7" borderId="151" xfId="0" applyNumberFormat="1" applyFont="1" applyFill="1" applyBorder="1" applyAlignment="1">
      <alignment horizontal="center" vertical="center" wrapText="1"/>
    </xf>
    <xf numFmtId="8" fontId="22" fillId="7" borderId="180" xfId="0" applyNumberFormat="1" applyFont="1" applyFill="1" applyBorder="1" applyAlignment="1">
      <alignment horizontal="center" vertical="center" wrapText="1"/>
    </xf>
    <xf numFmtId="8" fontId="22" fillId="0" borderId="151" xfId="0" applyNumberFormat="1" applyFont="1" applyBorder="1" applyAlignment="1">
      <alignment horizontal="center" vertical="center" wrapText="1"/>
    </xf>
    <xf numFmtId="8" fontId="22" fillId="0" borderId="151" xfId="0" applyNumberFormat="1" applyFont="1" applyBorder="1" applyAlignment="1">
      <alignment horizontal="center" vertical="center" wrapText="1"/>
    </xf>
    <xf numFmtId="8" fontId="22" fillId="0" borderId="180" xfId="0" applyNumberFormat="1" applyFont="1" applyBorder="1" applyAlignment="1">
      <alignment horizontal="center" vertical="center" wrapText="1"/>
    </xf>
    <xf numFmtId="8" fontId="22" fillId="0" borderId="153" xfId="0" applyNumberFormat="1" applyFont="1" applyBorder="1" applyAlignment="1">
      <alignment horizontal="center" vertical="center" wrapText="1"/>
    </xf>
    <xf numFmtId="8" fontId="22" fillId="7" borderId="153" xfId="0" applyNumberFormat="1" applyFont="1" applyFill="1" applyBorder="1" applyAlignment="1">
      <alignment horizontal="center" vertical="center" wrapText="1"/>
    </xf>
    <xf numFmtId="8" fontId="22" fillId="7" borderId="139" xfId="0" applyNumberFormat="1" applyFont="1" applyFill="1" applyBorder="1" applyAlignment="1">
      <alignment horizontal="center" vertical="center" wrapText="1"/>
    </xf>
    <xf numFmtId="8" fontId="22" fillId="7" borderId="181" xfId="0" applyNumberFormat="1" applyFont="1" applyFill="1" applyBorder="1" applyAlignment="1">
      <alignment horizontal="center" vertical="center" wrapText="1"/>
    </xf>
    <xf numFmtId="8" fontId="22" fillId="7" borderId="182" xfId="0" applyNumberFormat="1" applyFont="1" applyFill="1" applyBorder="1" applyAlignment="1">
      <alignment horizontal="center" vertical="center" wrapText="1"/>
    </xf>
    <xf numFmtId="8" fontId="22" fillId="0" borderId="132" xfId="0" applyNumberFormat="1" applyFont="1" applyBorder="1" applyAlignment="1">
      <alignment horizontal="center" vertical="center" wrapText="1"/>
    </xf>
    <xf numFmtId="8" fontId="22" fillId="0" borderId="179" xfId="0" applyNumberFormat="1" applyFont="1" applyBorder="1" applyAlignment="1">
      <alignment horizontal="center" vertical="center" wrapText="1"/>
    </xf>
    <xf numFmtId="8" fontId="22" fillId="0" borderId="139" xfId="0" applyNumberFormat="1" applyFont="1" applyBorder="1" applyAlignment="1">
      <alignment horizontal="center" vertical="center" wrapText="1"/>
    </xf>
    <xf numFmtId="8" fontId="22" fillId="0" borderId="182" xfId="0" applyNumberFormat="1" applyFont="1" applyBorder="1" applyAlignment="1">
      <alignment horizontal="center" vertical="center" wrapText="1"/>
    </xf>
  </cellXfs>
  <cellStyles count="22">
    <cellStyle name="Heading" xfId="7"/>
    <cellStyle name="Heading 2" xfId="18"/>
    <cellStyle name="Heading1" xfId="8"/>
    <cellStyle name="Heading1 2" xfId="19"/>
    <cellStyle name="Migliaia 2" xfId="4"/>
    <cellStyle name="Normale" xfId="0" builtinId="0"/>
    <cellStyle name="Normale 2" xfId="3"/>
    <cellStyle name="Normale 2 2" xfId="17"/>
    <cellStyle name="Normale 3" xfId="5"/>
    <cellStyle name="Normale 4" xfId="12"/>
    <cellStyle name="Percentuale" xfId="2" builtinId="5"/>
    <cellStyle name="Percentuale 2" xfId="11"/>
    <cellStyle name="Percentuale 3" xfId="13"/>
    <cellStyle name="Result" xfId="9"/>
    <cellStyle name="Result 2" xfId="20"/>
    <cellStyle name="Result2" xfId="10"/>
    <cellStyle name="Result2 2" xfId="21"/>
    <cellStyle name="Valuta" xfId="1" builtinId="4"/>
    <cellStyle name="Valuta [0] 2" xfId="6"/>
    <cellStyle name="Valuta 2" xfId="14"/>
    <cellStyle name="Valuta 3" xfId="15"/>
    <cellStyle name="Valuta 4" xfId="16"/>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85725</xdr:colOff>
      <xdr:row>52</xdr:row>
      <xdr:rowOff>161925</xdr:rowOff>
    </xdr:from>
    <xdr:to>
      <xdr:col>3</xdr:col>
      <xdr:colOff>438150</xdr:colOff>
      <xdr:row>52</xdr:row>
      <xdr:rowOff>161925</xdr:rowOff>
    </xdr:to>
    <xdr:cxnSp macro="">
      <xdr:nvCxnSpPr>
        <xdr:cNvPr id="2" name="Connettore 2 4"/>
        <xdr:cNvCxnSpPr>
          <a:cxnSpLocks noChangeShapeType="1"/>
        </xdr:cNvCxnSpPr>
      </xdr:nvCxnSpPr>
      <xdr:spPr bwMode="auto">
        <a:xfrm>
          <a:off x="3619500" y="11649075"/>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3</xdr:col>
      <xdr:colOff>276225</xdr:colOff>
      <xdr:row>47</xdr:row>
      <xdr:rowOff>209550</xdr:rowOff>
    </xdr:from>
    <xdr:to>
      <xdr:col>3</xdr:col>
      <xdr:colOff>628650</xdr:colOff>
      <xdr:row>47</xdr:row>
      <xdr:rowOff>209550</xdr:rowOff>
    </xdr:to>
    <xdr:cxnSp macro="">
      <xdr:nvCxnSpPr>
        <xdr:cNvPr id="3" name="Connettore 2 4"/>
        <xdr:cNvCxnSpPr>
          <a:cxnSpLocks noChangeShapeType="1"/>
        </xdr:cNvCxnSpPr>
      </xdr:nvCxnSpPr>
      <xdr:spPr bwMode="auto">
        <a:xfrm>
          <a:off x="3810000" y="10267950"/>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27</xdr:row>
      <xdr:rowOff>161925</xdr:rowOff>
    </xdr:from>
    <xdr:to>
      <xdr:col>4</xdr:col>
      <xdr:colOff>76200</xdr:colOff>
      <xdr:row>27</xdr:row>
      <xdr:rowOff>161925</xdr:rowOff>
    </xdr:to>
    <xdr:cxnSp macro="">
      <xdr:nvCxnSpPr>
        <xdr:cNvPr id="2" name="Connettore 2 1"/>
        <xdr:cNvCxnSpPr>
          <a:cxnSpLocks noChangeShapeType="1"/>
        </xdr:cNvCxnSpPr>
      </xdr:nvCxnSpPr>
      <xdr:spPr bwMode="auto">
        <a:xfrm>
          <a:off x="3209925" y="69437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5</xdr:col>
      <xdr:colOff>333375</xdr:colOff>
      <xdr:row>22</xdr:row>
      <xdr:rowOff>142875</xdr:rowOff>
    </xdr:from>
    <xdr:to>
      <xdr:col>6</xdr:col>
      <xdr:colOff>209550</xdr:colOff>
      <xdr:row>22</xdr:row>
      <xdr:rowOff>142875</xdr:rowOff>
    </xdr:to>
    <xdr:cxnSp macro="">
      <xdr:nvCxnSpPr>
        <xdr:cNvPr id="3" name="Connettore 2 1"/>
        <xdr:cNvCxnSpPr>
          <a:cxnSpLocks noChangeShapeType="1"/>
        </xdr:cNvCxnSpPr>
      </xdr:nvCxnSpPr>
      <xdr:spPr bwMode="auto">
        <a:xfrm>
          <a:off x="4314825" y="56483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tabSelected="1" workbookViewId="0">
      <selection activeCell="C3" sqref="C3:G3"/>
    </sheetView>
  </sheetViews>
  <sheetFormatPr defaultRowHeight="12.75" x14ac:dyDescent="0.2"/>
  <cols>
    <col min="1" max="4" width="9.140625" style="109"/>
    <col min="5" max="5" width="28" style="109" customWidth="1"/>
    <col min="6" max="6" width="9.140625" style="109"/>
    <col min="7" max="7" width="11.7109375" style="109" customWidth="1"/>
    <col min="8" max="16384" width="9.140625" style="109"/>
  </cols>
  <sheetData>
    <row r="1" spans="1:7" ht="24" customHeight="1" x14ac:dyDescent="0.2">
      <c r="A1" s="405" t="s">
        <v>124</v>
      </c>
      <c r="B1" s="405"/>
      <c r="C1" s="405"/>
      <c r="D1" s="405"/>
      <c r="E1" s="405"/>
      <c r="F1" s="405"/>
      <c r="G1" s="405"/>
    </row>
    <row r="3" spans="1:7" ht="20.100000000000001" customHeight="1" x14ac:dyDescent="0.25">
      <c r="A3" s="110" t="s">
        <v>125</v>
      </c>
      <c r="C3" s="394"/>
      <c r="D3" s="394"/>
      <c r="E3" s="394"/>
      <c r="F3" s="394"/>
      <c r="G3" s="394"/>
    </row>
    <row r="4" spans="1:7" ht="20.100000000000001" customHeight="1" x14ac:dyDescent="0.25">
      <c r="A4" s="110" t="s">
        <v>128</v>
      </c>
      <c r="C4" s="394"/>
      <c r="D4" s="394"/>
      <c r="E4" s="394"/>
      <c r="F4" s="394"/>
      <c r="G4" s="394"/>
    </row>
    <row r="5" spans="1:7" ht="20.100000000000001" customHeight="1" x14ac:dyDescent="0.25">
      <c r="A5" s="110" t="s">
        <v>126</v>
      </c>
      <c r="C5" s="394"/>
      <c r="D5" s="394"/>
      <c r="E5" s="394"/>
      <c r="F5" s="394"/>
      <c r="G5" s="394"/>
    </row>
    <row r="6" spans="1:7" ht="20.100000000000001" customHeight="1" x14ac:dyDescent="0.25">
      <c r="A6" s="110"/>
      <c r="C6" s="112"/>
      <c r="D6" s="112"/>
      <c r="E6" s="112"/>
      <c r="F6" s="112"/>
      <c r="G6" s="112"/>
    </row>
    <row r="7" spans="1:7" ht="20.100000000000001" customHeight="1" x14ac:dyDescent="0.25">
      <c r="A7" s="110" t="s">
        <v>129</v>
      </c>
      <c r="C7" s="394"/>
      <c r="D7" s="394"/>
      <c r="E7" s="394"/>
      <c r="F7" s="394"/>
      <c r="G7" s="394"/>
    </row>
    <row r="8" spans="1:7" ht="20.100000000000001" customHeight="1" x14ac:dyDescent="0.25">
      <c r="A8" s="110"/>
      <c r="C8" s="112"/>
      <c r="D8" s="112"/>
      <c r="E8" s="112"/>
      <c r="F8" s="112"/>
      <c r="G8" s="112"/>
    </row>
    <row r="9" spans="1:7" ht="20.100000000000001" customHeight="1" x14ac:dyDescent="0.25">
      <c r="A9" s="110" t="s">
        <v>127</v>
      </c>
      <c r="C9" s="380"/>
      <c r="D9" s="380"/>
      <c r="E9" s="380"/>
      <c r="F9" s="380"/>
      <c r="G9" s="380"/>
    </row>
    <row r="10" spans="1:7" ht="20.100000000000001" customHeight="1" x14ac:dyDescent="0.25">
      <c r="A10" s="110"/>
      <c r="C10" s="380"/>
      <c r="D10" s="380"/>
      <c r="E10" s="380"/>
      <c r="F10" s="380"/>
      <c r="G10" s="380"/>
    </row>
    <row r="11" spans="1:7" ht="20.100000000000001" customHeight="1" x14ac:dyDescent="0.25">
      <c r="A11" s="110"/>
    </row>
    <row r="12" spans="1:7" ht="20.100000000000001" customHeight="1" x14ac:dyDescent="0.25">
      <c r="A12" s="110"/>
    </row>
    <row r="13" spans="1:7" ht="20.100000000000001" customHeight="1" x14ac:dyDescent="0.25">
      <c r="A13" s="395" t="s">
        <v>132</v>
      </c>
      <c r="B13" s="395"/>
      <c r="C13" s="395"/>
      <c r="D13" s="395"/>
      <c r="E13" s="395"/>
      <c r="F13" s="403">
        <f>'U1-U2'!$I$30</f>
        <v>0</v>
      </c>
      <c r="G13" s="404"/>
    </row>
    <row r="14" spans="1:7" ht="20.100000000000001" customHeight="1" x14ac:dyDescent="0.25">
      <c r="A14" s="395" t="s">
        <v>133</v>
      </c>
      <c r="B14" s="395"/>
      <c r="C14" s="395"/>
      <c r="D14" s="395"/>
      <c r="E14" s="395"/>
      <c r="F14" s="403">
        <f>'U1-U2'!$I$34</f>
        <v>0</v>
      </c>
      <c r="G14" s="404"/>
    </row>
    <row r="15" spans="1:7" ht="20.100000000000001" customHeight="1" x14ac:dyDescent="0.25">
      <c r="A15" s="395" t="s">
        <v>136</v>
      </c>
      <c r="B15" s="395"/>
      <c r="C15" s="395"/>
      <c r="D15" s="395"/>
      <c r="E15" s="395"/>
      <c r="F15" s="403">
        <f>IFERROR('QCC_Scheda A'!$C$47,0)</f>
        <v>0</v>
      </c>
      <c r="G15" s="404"/>
    </row>
    <row r="16" spans="1:7" ht="20.100000000000001" customHeight="1" x14ac:dyDescent="0.25">
      <c r="A16" s="395" t="s">
        <v>137</v>
      </c>
      <c r="B16" s="395"/>
      <c r="C16" s="395"/>
      <c r="D16" s="395"/>
      <c r="E16" s="395"/>
      <c r="F16" s="403">
        <f>'QCC_Scheda B'!$B$22</f>
        <v>0</v>
      </c>
      <c r="G16" s="404"/>
    </row>
    <row r="17" spans="1:7" ht="20.100000000000001" customHeight="1" x14ac:dyDescent="0.25">
      <c r="A17" s="395" t="s">
        <v>138</v>
      </c>
      <c r="B17" s="395"/>
      <c r="C17" s="395"/>
      <c r="D17" s="395"/>
      <c r="E17" s="395"/>
      <c r="F17" s="403">
        <f>'QCC_Scheda C'!$D$7</f>
        <v>0</v>
      </c>
      <c r="G17" s="404"/>
    </row>
    <row r="18" spans="1:7" ht="20.100000000000001" customHeight="1" x14ac:dyDescent="0.25">
      <c r="A18" s="395" t="s">
        <v>139</v>
      </c>
      <c r="B18" s="395"/>
      <c r="C18" s="395"/>
      <c r="D18" s="395"/>
      <c r="E18" s="395"/>
      <c r="F18" s="403">
        <f>'QCC_Scheda D'!$B$22</f>
        <v>0</v>
      </c>
      <c r="G18" s="404"/>
    </row>
    <row r="19" spans="1:7" ht="20.100000000000001" customHeight="1" x14ac:dyDescent="0.25">
      <c r="A19" s="395" t="s">
        <v>130</v>
      </c>
      <c r="B19" s="395"/>
      <c r="C19" s="395"/>
      <c r="D19" s="395"/>
      <c r="E19" s="395"/>
      <c r="F19" s="403">
        <f>'contributi D e S'!$M$20</f>
        <v>0</v>
      </c>
      <c r="G19" s="404"/>
    </row>
    <row r="20" spans="1:7" ht="20.100000000000001" customHeight="1" x14ac:dyDescent="0.25">
      <c r="A20" s="395" t="s">
        <v>131</v>
      </c>
      <c r="B20" s="395"/>
      <c r="C20" s="395"/>
      <c r="D20" s="395"/>
      <c r="E20" s="395"/>
      <c r="F20" s="403">
        <f>'contributi D e S'!$M$24</f>
        <v>0</v>
      </c>
      <c r="G20" s="404"/>
    </row>
    <row r="21" spans="1:7" ht="11.25" customHeight="1" x14ac:dyDescent="0.25">
      <c r="A21" s="111"/>
      <c r="B21" s="111"/>
      <c r="C21" s="111"/>
      <c r="D21" s="111"/>
      <c r="E21" s="111"/>
      <c r="F21" s="113"/>
      <c r="G21" s="113"/>
    </row>
    <row r="22" spans="1:7" ht="20.100000000000001" customHeight="1" x14ac:dyDescent="0.25">
      <c r="A22" s="111"/>
      <c r="B22" s="111"/>
      <c r="C22" s="111"/>
      <c r="D22" s="111"/>
      <c r="E22" s="24" t="s">
        <v>140</v>
      </c>
      <c r="F22" s="393">
        <f>SUM(F13:G20)</f>
        <v>0</v>
      </c>
      <c r="G22" s="393"/>
    </row>
    <row r="23" spans="1:7" ht="20.100000000000001" customHeight="1" x14ac:dyDescent="0.25">
      <c r="A23" s="110"/>
      <c r="F23" s="114"/>
      <c r="G23" s="114"/>
    </row>
    <row r="24" spans="1:7" ht="20.100000000000001" customHeight="1" x14ac:dyDescent="0.25">
      <c r="A24" s="395" t="s">
        <v>393</v>
      </c>
      <c r="B24" s="395"/>
      <c r="C24" s="395"/>
      <c r="D24" s="395"/>
      <c r="E24" s="395"/>
      <c r="F24" s="407">
        <f>monetizzazione!$F$27</f>
        <v>0</v>
      </c>
      <c r="G24" s="408"/>
    </row>
    <row r="25" spans="1:7" ht="20.100000000000001" customHeight="1" x14ac:dyDescent="0.25">
      <c r="A25" s="395" t="s">
        <v>392</v>
      </c>
      <c r="B25" s="395"/>
      <c r="C25" s="395"/>
      <c r="D25" s="395"/>
      <c r="E25" s="395"/>
      <c r="F25" s="409">
        <f>monetizzazione!$F$31</f>
        <v>0</v>
      </c>
      <c r="G25" s="410"/>
    </row>
    <row r="26" spans="1:7" ht="19.5" customHeight="1" x14ac:dyDescent="0.25">
      <c r="A26" s="398" t="s">
        <v>391</v>
      </c>
      <c r="B26" s="398"/>
      <c r="C26" s="398"/>
      <c r="D26" s="398"/>
      <c r="E26" s="398"/>
      <c r="F26" s="401">
        <f>'monetizzazione CAMBIO-USO'!$F$45</f>
        <v>0</v>
      </c>
      <c r="G26" s="402"/>
    </row>
    <row r="27" spans="1:7" ht="19.5" customHeight="1" x14ac:dyDescent="0.25">
      <c r="A27" s="398" t="s">
        <v>390</v>
      </c>
      <c r="B27" s="398"/>
      <c r="C27" s="398"/>
      <c r="D27" s="398"/>
      <c r="E27" s="398"/>
      <c r="F27" s="399">
        <f>'monetizzazione CAMBIO-USO'!$F$49</f>
        <v>0</v>
      </c>
      <c r="G27" s="400"/>
    </row>
    <row r="28" spans="1:7" ht="15" x14ac:dyDescent="0.2">
      <c r="F28" s="114"/>
      <c r="G28" s="114"/>
    </row>
    <row r="29" spans="1:7" ht="15.75" x14ac:dyDescent="0.25">
      <c r="E29" s="24" t="s">
        <v>201</v>
      </c>
      <c r="F29" s="393">
        <f>SUM(F24:G27)</f>
        <v>0</v>
      </c>
      <c r="G29" s="393"/>
    </row>
    <row r="30" spans="1:7" ht="21.75" customHeight="1" x14ac:dyDescent="0.2"/>
    <row r="31" spans="1:7" ht="19.5" customHeight="1" x14ac:dyDescent="0.25">
      <c r="A31" s="395" t="s">
        <v>134</v>
      </c>
      <c r="B31" s="395"/>
      <c r="C31" s="395"/>
      <c r="D31" s="395"/>
      <c r="E31" s="395"/>
      <c r="F31" s="396"/>
      <c r="G31" s="397"/>
    </row>
    <row r="32" spans="1:7" ht="19.5" customHeight="1" x14ac:dyDescent="0.25">
      <c r="A32" s="111"/>
      <c r="B32" s="111"/>
      <c r="C32" s="111"/>
      <c r="D32" s="111"/>
      <c r="E32" s="111"/>
      <c r="F32" s="111"/>
      <c r="G32" s="111"/>
    </row>
    <row r="33" spans="1:7" ht="19.5" customHeight="1" x14ac:dyDescent="0.25">
      <c r="A33" s="111"/>
      <c r="B33" s="111"/>
      <c r="C33" s="111"/>
      <c r="D33" s="111"/>
      <c r="E33" s="24" t="s">
        <v>394</v>
      </c>
      <c r="F33" s="393">
        <f>F22+F29</f>
        <v>0</v>
      </c>
      <c r="G33" s="393"/>
    </row>
    <row r="35" spans="1:7" ht="28.5" customHeight="1" x14ac:dyDescent="0.2">
      <c r="E35" s="411" t="s">
        <v>135</v>
      </c>
      <c r="F35" s="411"/>
      <c r="G35" s="411"/>
    </row>
    <row r="36" spans="1:7" ht="14.25" x14ac:dyDescent="0.2">
      <c r="A36" s="209" t="s">
        <v>221</v>
      </c>
      <c r="B36" s="406"/>
      <c r="C36" s="406"/>
      <c r="E36" s="392"/>
      <c r="F36" s="392"/>
      <c r="G36" s="392"/>
    </row>
    <row r="42" spans="1:7" x14ac:dyDescent="0.2">
      <c r="F42" s="208" t="s">
        <v>408</v>
      </c>
    </row>
  </sheetData>
  <sheetProtection password="D38B" sheet="1" objects="1" scenarios="1" selectLockedCells="1"/>
  <mergeCells count="37">
    <mergeCell ref="A13:E13"/>
    <mergeCell ref="A1:G1"/>
    <mergeCell ref="B36:C36"/>
    <mergeCell ref="A16:E16"/>
    <mergeCell ref="A17:E17"/>
    <mergeCell ref="A18:E18"/>
    <mergeCell ref="F19:G19"/>
    <mergeCell ref="F20:G20"/>
    <mergeCell ref="F24:G24"/>
    <mergeCell ref="F25:G25"/>
    <mergeCell ref="E35:G35"/>
    <mergeCell ref="F15:G15"/>
    <mergeCell ref="F16:G16"/>
    <mergeCell ref="F17:G17"/>
    <mergeCell ref="F18:G18"/>
    <mergeCell ref="F29:G29"/>
    <mergeCell ref="A15:E15"/>
    <mergeCell ref="A19:E19"/>
    <mergeCell ref="A20:E20"/>
    <mergeCell ref="A24:E24"/>
    <mergeCell ref="A25:E25"/>
    <mergeCell ref="E36:G36"/>
    <mergeCell ref="F33:G33"/>
    <mergeCell ref="C3:G3"/>
    <mergeCell ref="C4:G4"/>
    <mergeCell ref="C5:G5"/>
    <mergeCell ref="C7:G7"/>
    <mergeCell ref="A31:E31"/>
    <mergeCell ref="F31:G31"/>
    <mergeCell ref="A27:E27"/>
    <mergeCell ref="F27:G27"/>
    <mergeCell ref="A26:E26"/>
    <mergeCell ref="F26:G26"/>
    <mergeCell ref="F22:G22"/>
    <mergeCell ref="F13:G13"/>
    <mergeCell ref="F14:G14"/>
    <mergeCell ref="A14:E14"/>
  </mergeCells>
  <printOptions horizontalCentered="1"/>
  <pageMargins left="0.59055118110236227" right="0.59055118110236227" top="0.74803149606299213"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defaultGridColor="0" colorId="8" zoomScaleNormal="100" zoomScalePageLayoutView="110" workbookViewId="0">
      <selection activeCell="C6" sqref="C6"/>
    </sheetView>
  </sheetViews>
  <sheetFormatPr defaultRowHeight="12.75" x14ac:dyDescent="0.2"/>
  <cols>
    <col min="1" max="1" width="21.42578125" style="300" customWidth="1"/>
    <col min="2" max="2" width="13.85546875" style="300" customWidth="1"/>
    <col min="3" max="3" width="7.5703125" style="300" customWidth="1"/>
    <col min="4" max="4" width="10" style="300" customWidth="1"/>
    <col min="5" max="12" width="7.28515625" style="300" customWidth="1"/>
    <col min="13" max="13" width="8.5703125" style="300" customWidth="1"/>
    <col min="14" max="14" width="9.140625" style="300"/>
    <col min="15" max="15" width="5.42578125" style="310" customWidth="1"/>
    <col min="16" max="256" width="9.140625" style="300"/>
    <col min="257" max="257" width="21.42578125" style="300" customWidth="1"/>
    <col min="258" max="258" width="13.85546875" style="300" customWidth="1"/>
    <col min="259" max="259" width="7.5703125" style="300" customWidth="1"/>
    <col min="260" max="260" width="10" style="300" customWidth="1"/>
    <col min="261" max="268" width="7.28515625" style="300" customWidth="1"/>
    <col min="269" max="269" width="8.5703125" style="300" customWidth="1"/>
    <col min="270" max="270" width="9.140625" style="300"/>
    <col min="271" max="271" width="5.42578125" style="300" customWidth="1"/>
    <col min="272" max="512" width="9.140625" style="300"/>
    <col min="513" max="513" width="21.42578125" style="300" customWidth="1"/>
    <col min="514" max="514" width="13.85546875" style="300" customWidth="1"/>
    <col min="515" max="515" width="7.5703125" style="300" customWidth="1"/>
    <col min="516" max="516" width="10" style="300" customWidth="1"/>
    <col min="517" max="524" width="7.28515625" style="300" customWidth="1"/>
    <col min="525" max="525" width="8.5703125" style="300" customWidth="1"/>
    <col min="526" max="526" width="9.140625" style="300"/>
    <col min="527" max="527" width="5.42578125" style="300" customWidth="1"/>
    <col min="528" max="768" width="9.140625" style="300"/>
    <col min="769" max="769" width="21.42578125" style="300" customWidth="1"/>
    <col min="770" max="770" width="13.85546875" style="300" customWidth="1"/>
    <col min="771" max="771" width="7.5703125" style="300" customWidth="1"/>
    <col min="772" max="772" width="10" style="300" customWidth="1"/>
    <col min="773" max="780" width="7.28515625" style="300" customWidth="1"/>
    <col min="781" max="781" width="8.5703125" style="300" customWidth="1"/>
    <col min="782" max="782" width="9.140625" style="300"/>
    <col min="783" max="783" width="5.42578125" style="300" customWidth="1"/>
    <col min="784" max="1024" width="9.140625" style="300"/>
    <col min="1025" max="1025" width="21.42578125" style="300" customWidth="1"/>
    <col min="1026" max="1026" width="13.85546875" style="300" customWidth="1"/>
    <col min="1027" max="1027" width="7.5703125" style="300" customWidth="1"/>
    <col min="1028" max="1028" width="10" style="300" customWidth="1"/>
    <col min="1029" max="1036" width="7.28515625" style="300" customWidth="1"/>
    <col min="1037" max="1037" width="8.5703125" style="300" customWidth="1"/>
    <col min="1038" max="1038" width="9.140625" style="300"/>
    <col min="1039" max="1039" width="5.42578125" style="300" customWidth="1"/>
    <col min="1040" max="1280" width="9.140625" style="300"/>
    <col min="1281" max="1281" width="21.42578125" style="300" customWidth="1"/>
    <col min="1282" max="1282" width="13.85546875" style="300" customWidth="1"/>
    <col min="1283" max="1283" width="7.5703125" style="300" customWidth="1"/>
    <col min="1284" max="1284" width="10" style="300" customWidth="1"/>
    <col min="1285" max="1292" width="7.28515625" style="300" customWidth="1"/>
    <col min="1293" max="1293" width="8.5703125" style="300" customWidth="1"/>
    <col min="1294" max="1294" width="9.140625" style="300"/>
    <col min="1295" max="1295" width="5.42578125" style="300" customWidth="1"/>
    <col min="1296" max="1536" width="9.140625" style="300"/>
    <col min="1537" max="1537" width="21.42578125" style="300" customWidth="1"/>
    <col min="1538" max="1538" width="13.85546875" style="300" customWidth="1"/>
    <col min="1539" max="1539" width="7.5703125" style="300" customWidth="1"/>
    <col min="1540" max="1540" width="10" style="300" customWidth="1"/>
    <col min="1541" max="1548" width="7.28515625" style="300" customWidth="1"/>
    <col min="1549" max="1549" width="8.5703125" style="300" customWidth="1"/>
    <col min="1550" max="1550" width="9.140625" style="300"/>
    <col min="1551" max="1551" width="5.42578125" style="300" customWidth="1"/>
    <col min="1552" max="1792" width="9.140625" style="300"/>
    <col min="1793" max="1793" width="21.42578125" style="300" customWidth="1"/>
    <col min="1794" max="1794" width="13.85546875" style="300" customWidth="1"/>
    <col min="1795" max="1795" width="7.5703125" style="300" customWidth="1"/>
    <col min="1796" max="1796" width="10" style="300" customWidth="1"/>
    <col min="1797" max="1804" width="7.28515625" style="300" customWidth="1"/>
    <col min="1805" max="1805" width="8.5703125" style="300" customWidth="1"/>
    <col min="1806" max="1806" width="9.140625" style="300"/>
    <col min="1807" max="1807" width="5.42578125" style="300" customWidth="1"/>
    <col min="1808" max="2048" width="9.140625" style="300"/>
    <col min="2049" max="2049" width="21.42578125" style="300" customWidth="1"/>
    <col min="2050" max="2050" width="13.85546875" style="300" customWidth="1"/>
    <col min="2051" max="2051" width="7.5703125" style="300" customWidth="1"/>
    <col min="2052" max="2052" width="10" style="300" customWidth="1"/>
    <col min="2053" max="2060" width="7.28515625" style="300" customWidth="1"/>
    <col min="2061" max="2061" width="8.5703125" style="300" customWidth="1"/>
    <col min="2062" max="2062" width="9.140625" style="300"/>
    <col min="2063" max="2063" width="5.42578125" style="300" customWidth="1"/>
    <col min="2064" max="2304" width="9.140625" style="300"/>
    <col min="2305" max="2305" width="21.42578125" style="300" customWidth="1"/>
    <col min="2306" max="2306" width="13.85546875" style="300" customWidth="1"/>
    <col min="2307" max="2307" width="7.5703125" style="300" customWidth="1"/>
    <col min="2308" max="2308" width="10" style="300" customWidth="1"/>
    <col min="2309" max="2316" width="7.28515625" style="300" customWidth="1"/>
    <col min="2317" max="2317" width="8.5703125" style="300" customWidth="1"/>
    <col min="2318" max="2318" width="9.140625" style="300"/>
    <col min="2319" max="2319" width="5.42578125" style="300" customWidth="1"/>
    <col min="2320" max="2560" width="9.140625" style="300"/>
    <col min="2561" max="2561" width="21.42578125" style="300" customWidth="1"/>
    <col min="2562" max="2562" width="13.85546875" style="300" customWidth="1"/>
    <col min="2563" max="2563" width="7.5703125" style="300" customWidth="1"/>
    <col min="2564" max="2564" width="10" style="300" customWidth="1"/>
    <col min="2565" max="2572" width="7.28515625" style="300" customWidth="1"/>
    <col min="2573" max="2573" width="8.5703125" style="300" customWidth="1"/>
    <col min="2574" max="2574" width="9.140625" style="300"/>
    <col min="2575" max="2575" width="5.42578125" style="300" customWidth="1"/>
    <col min="2576" max="2816" width="9.140625" style="300"/>
    <col min="2817" max="2817" width="21.42578125" style="300" customWidth="1"/>
    <col min="2818" max="2818" width="13.85546875" style="300" customWidth="1"/>
    <col min="2819" max="2819" width="7.5703125" style="300" customWidth="1"/>
    <col min="2820" max="2820" width="10" style="300" customWidth="1"/>
    <col min="2821" max="2828" width="7.28515625" style="300" customWidth="1"/>
    <col min="2829" max="2829" width="8.5703125" style="300" customWidth="1"/>
    <col min="2830" max="2830" width="9.140625" style="300"/>
    <col min="2831" max="2831" width="5.42578125" style="300" customWidth="1"/>
    <col min="2832" max="3072" width="9.140625" style="300"/>
    <col min="3073" max="3073" width="21.42578125" style="300" customWidth="1"/>
    <col min="3074" max="3074" width="13.85546875" style="300" customWidth="1"/>
    <col min="3075" max="3075" width="7.5703125" style="300" customWidth="1"/>
    <col min="3076" max="3076" width="10" style="300" customWidth="1"/>
    <col min="3077" max="3084" width="7.28515625" style="300" customWidth="1"/>
    <col min="3085" max="3085" width="8.5703125" style="300" customWidth="1"/>
    <col min="3086" max="3086" width="9.140625" style="300"/>
    <col min="3087" max="3087" width="5.42578125" style="300" customWidth="1"/>
    <col min="3088" max="3328" width="9.140625" style="300"/>
    <col min="3329" max="3329" width="21.42578125" style="300" customWidth="1"/>
    <col min="3330" max="3330" width="13.85546875" style="300" customWidth="1"/>
    <col min="3331" max="3331" width="7.5703125" style="300" customWidth="1"/>
    <col min="3332" max="3332" width="10" style="300" customWidth="1"/>
    <col min="3333" max="3340" width="7.28515625" style="300" customWidth="1"/>
    <col min="3341" max="3341" width="8.5703125" style="300" customWidth="1"/>
    <col min="3342" max="3342" width="9.140625" style="300"/>
    <col min="3343" max="3343" width="5.42578125" style="300" customWidth="1"/>
    <col min="3344" max="3584" width="9.140625" style="300"/>
    <col min="3585" max="3585" width="21.42578125" style="300" customWidth="1"/>
    <col min="3586" max="3586" width="13.85546875" style="300" customWidth="1"/>
    <col min="3587" max="3587" width="7.5703125" style="300" customWidth="1"/>
    <col min="3588" max="3588" width="10" style="300" customWidth="1"/>
    <col min="3589" max="3596" width="7.28515625" style="300" customWidth="1"/>
    <col min="3597" max="3597" width="8.5703125" style="300" customWidth="1"/>
    <col min="3598" max="3598" width="9.140625" style="300"/>
    <col min="3599" max="3599" width="5.42578125" style="300" customWidth="1"/>
    <col min="3600" max="3840" width="9.140625" style="300"/>
    <col min="3841" max="3841" width="21.42578125" style="300" customWidth="1"/>
    <col min="3842" max="3842" width="13.85546875" style="300" customWidth="1"/>
    <col min="3843" max="3843" width="7.5703125" style="300" customWidth="1"/>
    <col min="3844" max="3844" width="10" style="300" customWidth="1"/>
    <col min="3845" max="3852" width="7.28515625" style="300" customWidth="1"/>
    <col min="3853" max="3853" width="8.5703125" style="300" customWidth="1"/>
    <col min="3854" max="3854" width="9.140625" style="300"/>
    <col min="3855" max="3855" width="5.42578125" style="300" customWidth="1"/>
    <col min="3856" max="4096" width="9.140625" style="300"/>
    <col min="4097" max="4097" width="21.42578125" style="300" customWidth="1"/>
    <col min="4098" max="4098" width="13.85546875" style="300" customWidth="1"/>
    <col min="4099" max="4099" width="7.5703125" style="300" customWidth="1"/>
    <col min="4100" max="4100" width="10" style="300" customWidth="1"/>
    <col min="4101" max="4108" width="7.28515625" style="300" customWidth="1"/>
    <col min="4109" max="4109" width="8.5703125" style="300" customWidth="1"/>
    <col min="4110" max="4110" width="9.140625" style="300"/>
    <col min="4111" max="4111" width="5.42578125" style="300" customWidth="1"/>
    <col min="4112" max="4352" width="9.140625" style="300"/>
    <col min="4353" max="4353" width="21.42578125" style="300" customWidth="1"/>
    <col min="4354" max="4354" width="13.85546875" style="300" customWidth="1"/>
    <col min="4355" max="4355" width="7.5703125" style="300" customWidth="1"/>
    <col min="4356" max="4356" width="10" style="300" customWidth="1"/>
    <col min="4357" max="4364" width="7.28515625" style="300" customWidth="1"/>
    <col min="4365" max="4365" width="8.5703125" style="300" customWidth="1"/>
    <col min="4366" max="4366" width="9.140625" style="300"/>
    <col min="4367" max="4367" width="5.42578125" style="300" customWidth="1"/>
    <col min="4368" max="4608" width="9.140625" style="300"/>
    <col min="4609" max="4609" width="21.42578125" style="300" customWidth="1"/>
    <col min="4610" max="4610" width="13.85546875" style="300" customWidth="1"/>
    <col min="4611" max="4611" width="7.5703125" style="300" customWidth="1"/>
    <col min="4612" max="4612" width="10" style="300" customWidth="1"/>
    <col min="4613" max="4620" width="7.28515625" style="300" customWidth="1"/>
    <col min="4621" max="4621" width="8.5703125" style="300" customWidth="1"/>
    <col min="4622" max="4622" width="9.140625" style="300"/>
    <col min="4623" max="4623" width="5.42578125" style="300" customWidth="1"/>
    <col min="4624" max="4864" width="9.140625" style="300"/>
    <col min="4865" max="4865" width="21.42578125" style="300" customWidth="1"/>
    <col min="4866" max="4866" width="13.85546875" style="300" customWidth="1"/>
    <col min="4867" max="4867" width="7.5703125" style="300" customWidth="1"/>
    <col min="4868" max="4868" width="10" style="300" customWidth="1"/>
    <col min="4869" max="4876" width="7.28515625" style="300" customWidth="1"/>
    <col min="4877" max="4877" width="8.5703125" style="300" customWidth="1"/>
    <col min="4878" max="4878" width="9.140625" style="300"/>
    <col min="4879" max="4879" width="5.42578125" style="300" customWidth="1"/>
    <col min="4880" max="5120" width="9.140625" style="300"/>
    <col min="5121" max="5121" width="21.42578125" style="300" customWidth="1"/>
    <col min="5122" max="5122" width="13.85546875" style="300" customWidth="1"/>
    <col min="5123" max="5123" width="7.5703125" style="300" customWidth="1"/>
    <col min="5124" max="5124" width="10" style="300" customWidth="1"/>
    <col min="5125" max="5132" width="7.28515625" style="300" customWidth="1"/>
    <col min="5133" max="5133" width="8.5703125" style="300" customWidth="1"/>
    <col min="5134" max="5134" width="9.140625" style="300"/>
    <col min="5135" max="5135" width="5.42578125" style="300" customWidth="1"/>
    <col min="5136" max="5376" width="9.140625" style="300"/>
    <col min="5377" max="5377" width="21.42578125" style="300" customWidth="1"/>
    <col min="5378" max="5378" width="13.85546875" style="300" customWidth="1"/>
    <col min="5379" max="5379" width="7.5703125" style="300" customWidth="1"/>
    <col min="5380" max="5380" width="10" style="300" customWidth="1"/>
    <col min="5381" max="5388" width="7.28515625" style="300" customWidth="1"/>
    <col min="5389" max="5389" width="8.5703125" style="300" customWidth="1"/>
    <col min="5390" max="5390" width="9.140625" style="300"/>
    <col min="5391" max="5391" width="5.42578125" style="300" customWidth="1"/>
    <col min="5392" max="5632" width="9.140625" style="300"/>
    <col min="5633" max="5633" width="21.42578125" style="300" customWidth="1"/>
    <col min="5634" max="5634" width="13.85546875" style="300" customWidth="1"/>
    <col min="5635" max="5635" width="7.5703125" style="300" customWidth="1"/>
    <col min="5636" max="5636" width="10" style="300" customWidth="1"/>
    <col min="5637" max="5644" width="7.28515625" style="300" customWidth="1"/>
    <col min="5645" max="5645" width="8.5703125" style="300" customWidth="1"/>
    <col min="5646" max="5646" width="9.140625" style="300"/>
    <col min="5647" max="5647" width="5.42578125" style="300" customWidth="1"/>
    <col min="5648" max="5888" width="9.140625" style="300"/>
    <col min="5889" max="5889" width="21.42578125" style="300" customWidth="1"/>
    <col min="5890" max="5890" width="13.85546875" style="300" customWidth="1"/>
    <col min="5891" max="5891" width="7.5703125" style="300" customWidth="1"/>
    <col min="5892" max="5892" width="10" style="300" customWidth="1"/>
    <col min="5893" max="5900" width="7.28515625" style="300" customWidth="1"/>
    <col min="5901" max="5901" width="8.5703125" style="300" customWidth="1"/>
    <col min="5902" max="5902" width="9.140625" style="300"/>
    <col min="5903" max="5903" width="5.42578125" style="300" customWidth="1"/>
    <col min="5904" max="6144" width="9.140625" style="300"/>
    <col min="6145" max="6145" width="21.42578125" style="300" customWidth="1"/>
    <col min="6146" max="6146" width="13.85546875" style="300" customWidth="1"/>
    <col min="6147" max="6147" width="7.5703125" style="300" customWidth="1"/>
    <col min="6148" max="6148" width="10" style="300" customWidth="1"/>
    <col min="6149" max="6156" width="7.28515625" style="300" customWidth="1"/>
    <col min="6157" max="6157" width="8.5703125" style="300" customWidth="1"/>
    <col min="6158" max="6158" width="9.140625" style="300"/>
    <col min="6159" max="6159" width="5.42578125" style="300" customWidth="1"/>
    <col min="6160" max="6400" width="9.140625" style="300"/>
    <col min="6401" max="6401" width="21.42578125" style="300" customWidth="1"/>
    <col min="6402" max="6402" width="13.85546875" style="300" customWidth="1"/>
    <col min="6403" max="6403" width="7.5703125" style="300" customWidth="1"/>
    <col min="6404" max="6404" width="10" style="300" customWidth="1"/>
    <col min="6405" max="6412" width="7.28515625" style="300" customWidth="1"/>
    <col min="6413" max="6413" width="8.5703125" style="300" customWidth="1"/>
    <col min="6414" max="6414" width="9.140625" style="300"/>
    <col min="6415" max="6415" width="5.42578125" style="300" customWidth="1"/>
    <col min="6416" max="6656" width="9.140625" style="300"/>
    <col min="6657" max="6657" width="21.42578125" style="300" customWidth="1"/>
    <col min="6658" max="6658" width="13.85546875" style="300" customWidth="1"/>
    <col min="6659" max="6659" width="7.5703125" style="300" customWidth="1"/>
    <col min="6660" max="6660" width="10" style="300" customWidth="1"/>
    <col min="6661" max="6668" width="7.28515625" style="300" customWidth="1"/>
    <col min="6669" max="6669" width="8.5703125" style="300" customWidth="1"/>
    <col min="6670" max="6670" width="9.140625" style="300"/>
    <col min="6671" max="6671" width="5.42578125" style="300" customWidth="1"/>
    <col min="6672" max="6912" width="9.140625" style="300"/>
    <col min="6913" max="6913" width="21.42578125" style="300" customWidth="1"/>
    <col min="6914" max="6914" width="13.85546875" style="300" customWidth="1"/>
    <col min="6915" max="6915" width="7.5703125" style="300" customWidth="1"/>
    <col min="6916" max="6916" width="10" style="300" customWidth="1"/>
    <col min="6917" max="6924" width="7.28515625" style="300" customWidth="1"/>
    <col min="6925" max="6925" width="8.5703125" style="300" customWidth="1"/>
    <col min="6926" max="6926" width="9.140625" style="300"/>
    <col min="6927" max="6927" width="5.42578125" style="300" customWidth="1"/>
    <col min="6928" max="7168" width="9.140625" style="300"/>
    <col min="7169" max="7169" width="21.42578125" style="300" customWidth="1"/>
    <col min="7170" max="7170" width="13.85546875" style="300" customWidth="1"/>
    <col min="7171" max="7171" width="7.5703125" style="300" customWidth="1"/>
    <col min="7172" max="7172" width="10" style="300" customWidth="1"/>
    <col min="7173" max="7180" width="7.28515625" style="300" customWidth="1"/>
    <col min="7181" max="7181" width="8.5703125" style="300" customWidth="1"/>
    <col min="7182" max="7182" width="9.140625" style="300"/>
    <col min="7183" max="7183" width="5.42578125" style="300" customWidth="1"/>
    <col min="7184" max="7424" width="9.140625" style="300"/>
    <col min="7425" max="7425" width="21.42578125" style="300" customWidth="1"/>
    <col min="7426" max="7426" width="13.85546875" style="300" customWidth="1"/>
    <col min="7427" max="7427" width="7.5703125" style="300" customWidth="1"/>
    <col min="7428" max="7428" width="10" style="300" customWidth="1"/>
    <col min="7429" max="7436" width="7.28515625" style="300" customWidth="1"/>
    <col min="7437" max="7437" width="8.5703125" style="300" customWidth="1"/>
    <col min="7438" max="7438" width="9.140625" style="300"/>
    <col min="7439" max="7439" width="5.42578125" style="300" customWidth="1"/>
    <col min="7440" max="7680" width="9.140625" style="300"/>
    <col min="7681" max="7681" width="21.42578125" style="300" customWidth="1"/>
    <col min="7682" max="7682" width="13.85546875" style="300" customWidth="1"/>
    <col min="7683" max="7683" width="7.5703125" style="300" customWidth="1"/>
    <col min="7684" max="7684" width="10" style="300" customWidth="1"/>
    <col min="7685" max="7692" width="7.28515625" style="300" customWidth="1"/>
    <col min="7693" max="7693" width="8.5703125" style="300" customWidth="1"/>
    <col min="7694" max="7694" width="9.140625" style="300"/>
    <col min="7695" max="7695" width="5.42578125" style="300" customWidth="1"/>
    <col min="7696" max="7936" width="9.140625" style="300"/>
    <col min="7937" max="7937" width="21.42578125" style="300" customWidth="1"/>
    <col min="7938" max="7938" width="13.85546875" style="300" customWidth="1"/>
    <col min="7939" max="7939" width="7.5703125" style="300" customWidth="1"/>
    <col min="7940" max="7940" width="10" style="300" customWidth="1"/>
    <col min="7941" max="7948" width="7.28515625" style="300" customWidth="1"/>
    <col min="7949" max="7949" width="8.5703125" style="300" customWidth="1"/>
    <col min="7950" max="7950" width="9.140625" style="300"/>
    <col min="7951" max="7951" width="5.42578125" style="300" customWidth="1"/>
    <col min="7952" max="8192" width="9.140625" style="300"/>
    <col min="8193" max="8193" width="21.42578125" style="300" customWidth="1"/>
    <col min="8194" max="8194" width="13.85546875" style="300" customWidth="1"/>
    <col min="8195" max="8195" width="7.5703125" style="300" customWidth="1"/>
    <col min="8196" max="8196" width="10" style="300" customWidth="1"/>
    <col min="8197" max="8204" width="7.28515625" style="300" customWidth="1"/>
    <col min="8205" max="8205" width="8.5703125" style="300" customWidth="1"/>
    <col min="8206" max="8206" width="9.140625" style="300"/>
    <col min="8207" max="8207" width="5.42578125" style="300" customWidth="1"/>
    <col min="8208" max="8448" width="9.140625" style="300"/>
    <col min="8449" max="8449" width="21.42578125" style="300" customWidth="1"/>
    <col min="8450" max="8450" width="13.85546875" style="300" customWidth="1"/>
    <col min="8451" max="8451" width="7.5703125" style="300" customWidth="1"/>
    <col min="8452" max="8452" width="10" style="300" customWidth="1"/>
    <col min="8453" max="8460" width="7.28515625" style="300" customWidth="1"/>
    <col min="8461" max="8461" width="8.5703125" style="300" customWidth="1"/>
    <col min="8462" max="8462" width="9.140625" style="300"/>
    <col min="8463" max="8463" width="5.42578125" style="300" customWidth="1"/>
    <col min="8464" max="8704" width="9.140625" style="300"/>
    <col min="8705" max="8705" width="21.42578125" style="300" customWidth="1"/>
    <col min="8706" max="8706" width="13.85546875" style="300" customWidth="1"/>
    <col min="8707" max="8707" width="7.5703125" style="300" customWidth="1"/>
    <col min="8708" max="8708" width="10" style="300" customWidth="1"/>
    <col min="8709" max="8716" width="7.28515625" style="300" customWidth="1"/>
    <col min="8717" max="8717" width="8.5703125" style="300" customWidth="1"/>
    <col min="8718" max="8718" width="9.140625" style="300"/>
    <col min="8719" max="8719" width="5.42578125" style="300" customWidth="1"/>
    <col min="8720" max="8960" width="9.140625" style="300"/>
    <col min="8961" max="8961" width="21.42578125" style="300" customWidth="1"/>
    <col min="8962" max="8962" width="13.85546875" style="300" customWidth="1"/>
    <col min="8963" max="8963" width="7.5703125" style="300" customWidth="1"/>
    <col min="8964" max="8964" width="10" style="300" customWidth="1"/>
    <col min="8965" max="8972" width="7.28515625" style="300" customWidth="1"/>
    <col min="8973" max="8973" width="8.5703125" style="300" customWidth="1"/>
    <col min="8974" max="8974" width="9.140625" style="300"/>
    <col min="8975" max="8975" width="5.42578125" style="300" customWidth="1"/>
    <col min="8976" max="9216" width="9.140625" style="300"/>
    <col min="9217" max="9217" width="21.42578125" style="300" customWidth="1"/>
    <col min="9218" max="9218" width="13.85546875" style="300" customWidth="1"/>
    <col min="9219" max="9219" width="7.5703125" style="300" customWidth="1"/>
    <col min="9220" max="9220" width="10" style="300" customWidth="1"/>
    <col min="9221" max="9228" width="7.28515625" style="300" customWidth="1"/>
    <col min="9229" max="9229" width="8.5703125" style="300" customWidth="1"/>
    <col min="9230" max="9230" width="9.140625" style="300"/>
    <col min="9231" max="9231" width="5.42578125" style="300" customWidth="1"/>
    <col min="9232" max="9472" width="9.140625" style="300"/>
    <col min="9473" max="9473" width="21.42578125" style="300" customWidth="1"/>
    <col min="9474" max="9474" width="13.85546875" style="300" customWidth="1"/>
    <col min="9475" max="9475" width="7.5703125" style="300" customWidth="1"/>
    <col min="9476" max="9476" width="10" style="300" customWidth="1"/>
    <col min="9477" max="9484" width="7.28515625" style="300" customWidth="1"/>
    <col min="9485" max="9485" width="8.5703125" style="300" customWidth="1"/>
    <col min="9486" max="9486" width="9.140625" style="300"/>
    <col min="9487" max="9487" width="5.42578125" style="300" customWidth="1"/>
    <col min="9488" max="9728" width="9.140625" style="300"/>
    <col min="9729" max="9729" width="21.42578125" style="300" customWidth="1"/>
    <col min="9730" max="9730" width="13.85546875" style="300" customWidth="1"/>
    <col min="9731" max="9731" width="7.5703125" style="300" customWidth="1"/>
    <col min="9732" max="9732" width="10" style="300" customWidth="1"/>
    <col min="9733" max="9740" width="7.28515625" style="300" customWidth="1"/>
    <col min="9741" max="9741" width="8.5703125" style="300" customWidth="1"/>
    <col min="9742" max="9742" width="9.140625" style="300"/>
    <col min="9743" max="9743" width="5.42578125" style="300" customWidth="1"/>
    <col min="9744" max="9984" width="9.140625" style="300"/>
    <col min="9985" max="9985" width="21.42578125" style="300" customWidth="1"/>
    <col min="9986" max="9986" width="13.85546875" style="300" customWidth="1"/>
    <col min="9987" max="9987" width="7.5703125" style="300" customWidth="1"/>
    <col min="9988" max="9988" width="10" style="300" customWidth="1"/>
    <col min="9989" max="9996" width="7.28515625" style="300" customWidth="1"/>
    <col min="9997" max="9997" width="8.5703125" style="300" customWidth="1"/>
    <col min="9998" max="9998" width="9.140625" style="300"/>
    <col min="9999" max="9999" width="5.42578125" style="300" customWidth="1"/>
    <col min="10000" max="10240" width="9.140625" style="300"/>
    <col min="10241" max="10241" width="21.42578125" style="300" customWidth="1"/>
    <col min="10242" max="10242" width="13.85546875" style="300" customWidth="1"/>
    <col min="10243" max="10243" width="7.5703125" style="300" customWidth="1"/>
    <col min="10244" max="10244" width="10" style="300" customWidth="1"/>
    <col min="10245" max="10252" width="7.28515625" style="300" customWidth="1"/>
    <col min="10253" max="10253" width="8.5703125" style="300" customWidth="1"/>
    <col min="10254" max="10254" width="9.140625" style="300"/>
    <col min="10255" max="10255" width="5.42578125" style="300" customWidth="1"/>
    <col min="10256" max="10496" width="9.140625" style="300"/>
    <col min="10497" max="10497" width="21.42578125" style="300" customWidth="1"/>
    <col min="10498" max="10498" width="13.85546875" style="300" customWidth="1"/>
    <col min="10499" max="10499" width="7.5703125" style="300" customWidth="1"/>
    <col min="10500" max="10500" width="10" style="300" customWidth="1"/>
    <col min="10501" max="10508" width="7.28515625" style="300" customWidth="1"/>
    <col min="10509" max="10509" width="8.5703125" style="300" customWidth="1"/>
    <col min="10510" max="10510" width="9.140625" style="300"/>
    <col min="10511" max="10511" width="5.42578125" style="300" customWidth="1"/>
    <col min="10512" max="10752" width="9.140625" style="300"/>
    <col min="10753" max="10753" width="21.42578125" style="300" customWidth="1"/>
    <col min="10754" max="10754" width="13.85546875" style="300" customWidth="1"/>
    <col min="10755" max="10755" width="7.5703125" style="300" customWidth="1"/>
    <col min="10756" max="10756" width="10" style="300" customWidth="1"/>
    <col min="10757" max="10764" width="7.28515625" style="300" customWidth="1"/>
    <col min="10765" max="10765" width="8.5703125" style="300" customWidth="1"/>
    <col min="10766" max="10766" width="9.140625" style="300"/>
    <col min="10767" max="10767" width="5.42578125" style="300" customWidth="1"/>
    <col min="10768" max="11008" width="9.140625" style="300"/>
    <col min="11009" max="11009" width="21.42578125" style="300" customWidth="1"/>
    <col min="11010" max="11010" width="13.85546875" style="300" customWidth="1"/>
    <col min="11011" max="11011" width="7.5703125" style="300" customWidth="1"/>
    <col min="11012" max="11012" width="10" style="300" customWidth="1"/>
    <col min="11013" max="11020" width="7.28515625" style="300" customWidth="1"/>
    <col min="11021" max="11021" width="8.5703125" style="300" customWidth="1"/>
    <col min="11022" max="11022" width="9.140625" style="300"/>
    <col min="11023" max="11023" width="5.42578125" style="300" customWidth="1"/>
    <col min="11024" max="11264" width="9.140625" style="300"/>
    <col min="11265" max="11265" width="21.42578125" style="300" customWidth="1"/>
    <col min="11266" max="11266" width="13.85546875" style="300" customWidth="1"/>
    <col min="11267" max="11267" width="7.5703125" style="300" customWidth="1"/>
    <col min="11268" max="11268" width="10" style="300" customWidth="1"/>
    <col min="11269" max="11276" width="7.28515625" style="300" customWidth="1"/>
    <col min="11277" max="11277" width="8.5703125" style="300" customWidth="1"/>
    <col min="11278" max="11278" width="9.140625" style="300"/>
    <col min="11279" max="11279" width="5.42578125" style="300" customWidth="1"/>
    <col min="11280" max="11520" width="9.140625" style="300"/>
    <col min="11521" max="11521" width="21.42578125" style="300" customWidth="1"/>
    <col min="11522" max="11522" width="13.85546875" style="300" customWidth="1"/>
    <col min="11523" max="11523" width="7.5703125" style="300" customWidth="1"/>
    <col min="11524" max="11524" width="10" style="300" customWidth="1"/>
    <col min="11525" max="11532" width="7.28515625" style="300" customWidth="1"/>
    <col min="11533" max="11533" width="8.5703125" style="300" customWidth="1"/>
    <col min="11534" max="11534" width="9.140625" style="300"/>
    <col min="11535" max="11535" width="5.42578125" style="300" customWidth="1"/>
    <col min="11536" max="11776" width="9.140625" style="300"/>
    <col min="11777" max="11777" width="21.42578125" style="300" customWidth="1"/>
    <col min="11778" max="11778" width="13.85546875" style="300" customWidth="1"/>
    <col min="11779" max="11779" width="7.5703125" style="300" customWidth="1"/>
    <col min="11780" max="11780" width="10" style="300" customWidth="1"/>
    <col min="11781" max="11788" width="7.28515625" style="300" customWidth="1"/>
    <col min="11789" max="11789" width="8.5703125" style="300" customWidth="1"/>
    <col min="11790" max="11790" width="9.140625" style="300"/>
    <col min="11791" max="11791" width="5.42578125" style="300" customWidth="1"/>
    <col min="11792" max="12032" width="9.140625" style="300"/>
    <col min="12033" max="12033" width="21.42578125" style="300" customWidth="1"/>
    <col min="12034" max="12034" width="13.85546875" style="300" customWidth="1"/>
    <col min="12035" max="12035" width="7.5703125" style="300" customWidth="1"/>
    <col min="12036" max="12036" width="10" style="300" customWidth="1"/>
    <col min="12037" max="12044" width="7.28515625" style="300" customWidth="1"/>
    <col min="12045" max="12045" width="8.5703125" style="300" customWidth="1"/>
    <col min="12046" max="12046" width="9.140625" style="300"/>
    <col min="12047" max="12047" width="5.42578125" style="300" customWidth="1"/>
    <col min="12048" max="12288" width="9.140625" style="300"/>
    <col min="12289" max="12289" width="21.42578125" style="300" customWidth="1"/>
    <col min="12290" max="12290" width="13.85546875" style="300" customWidth="1"/>
    <col min="12291" max="12291" width="7.5703125" style="300" customWidth="1"/>
    <col min="12292" max="12292" width="10" style="300" customWidth="1"/>
    <col min="12293" max="12300" width="7.28515625" style="300" customWidth="1"/>
    <col min="12301" max="12301" width="8.5703125" style="300" customWidth="1"/>
    <col min="12302" max="12302" width="9.140625" style="300"/>
    <col min="12303" max="12303" width="5.42578125" style="300" customWidth="1"/>
    <col min="12304" max="12544" width="9.140625" style="300"/>
    <col min="12545" max="12545" width="21.42578125" style="300" customWidth="1"/>
    <col min="12546" max="12546" width="13.85546875" style="300" customWidth="1"/>
    <col min="12547" max="12547" width="7.5703125" style="300" customWidth="1"/>
    <col min="12548" max="12548" width="10" style="300" customWidth="1"/>
    <col min="12549" max="12556" width="7.28515625" style="300" customWidth="1"/>
    <col min="12557" max="12557" width="8.5703125" style="300" customWidth="1"/>
    <col min="12558" max="12558" width="9.140625" style="300"/>
    <col min="12559" max="12559" width="5.42578125" style="300" customWidth="1"/>
    <col min="12560" max="12800" width="9.140625" style="300"/>
    <col min="12801" max="12801" width="21.42578125" style="300" customWidth="1"/>
    <col min="12802" max="12802" width="13.85546875" style="300" customWidth="1"/>
    <col min="12803" max="12803" width="7.5703125" style="300" customWidth="1"/>
    <col min="12804" max="12804" width="10" style="300" customWidth="1"/>
    <col min="12805" max="12812" width="7.28515625" style="300" customWidth="1"/>
    <col min="12813" max="12813" width="8.5703125" style="300" customWidth="1"/>
    <col min="12814" max="12814" width="9.140625" style="300"/>
    <col min="12815" max="12815" width="5.42578125" style="300" customWidth="1"/>
    <col min="12816" max="13056" width="9.140625" style="300"/>
    <col min="13057" max="13057" width="21.42578125" style="300" customWidth="1"/>
    <col min="13058" max="13058" width="13.85546875" style="300" customWidth="1"/>
    <col min="13059" max="13059" width="7.5703125" style="300" customWidth="1"/>
    <col min="13060" max="13060" width="10" style="300" customWidth="1"/>
    <col min="13061" max="13068" width="7.28515625" style="300" customWidth="1"/>
    <col min="13069" max="13069" width="8.5703125" style="300" customWidth="1"/>
    <col min="13070" max="13070" width="9.140625" style="300"/>
    <col min="13071" max="13071" width="5.42578125" style="300" customWidth="1"/>
    <col min="13072" max="13312" width="9.140625" style="300"/>
    <col min="13313" max="13313" width="21.42578125" style="300" customWidth="1"/>
    <col min="13314" max="13314" width="13.85546875" style="300" customWidth="1"/>
    <col min="13315" max="13315" width="7.5703125" style="300" customWidth="1"/>
    <col min="13316" max="13316" width="10" style="300" customWidth="1"/>
    <col min="13317" max="13324" width="7.28515625" style="300" customWidth="1"/>
    <col min="13325" max="13325" width="8.5703125" style="300" customWidth="1"/>
    <col min="13326" max="13326" width="9.140625" style="300"/>
    <col min="13327" max="13327" width="5.42578125" style="300" customWidth="1"/>
    <col min="13328" max="13568" width="9.140625" style="300"/>
    <col min="13569" max="13569" width="21.42578125" style="300" customWidth="1"/>
    <col min="13570" max="13570" width="13.85546875" style="300" customWidth="1"/>
    <col min="13571" max="13571" width="7.5703125" style="300" customWidth="1"/>
    <col min="13572" max="13572" width="10" style="300" customWidth="1"/>
    <col min="13573" max="13580" width="7.28515625" style="300" customWidth="1"/>
    <col min="13581" max="13581" width="8.5703125" style="300" customWidth="1"/>
    <col min="13582" max="13582" width="9.140625" style="300"/>
    <col min="13583" max="13583" width="5.42578125" style="300" customWidth="1"/>
    <col min="13584" max="13824" width="9.140625" style="300"/>
    <col min="13825" max="13825" width="21.42578125" style="300" customWidth="1"/>
    <col min="13826" max="13826" width="13.85546875" style="300" customWidth="1"/>
    <col min="13827" max="13827" width="7.5703125" style="300" customWidth="1"/>
    <col min="13828" max="13828" width="10" style="300" customWidth="1"/>
    <col min="13829" max="13836" width="7.28515625" style="300" customWidth="1"/>
    <col min="13837" max="13837" width="8.5703125" style="300" customWidth="1"/>
    <col min="13838" max="13838" width="9.140625" style="300"/>
    <col min="13839" max="13839" width="5.42578125" style="300" customWidth="1"/>
    <col min="13840" max="14080" width="9.140625" style="300"/>
    <col min="14081" max="14081" width="21.42578125" style="300" customWidth="1"/>
    <col min="14082" max="14082" width="13.85546875" style="300" customWidth="1"/>
    <col min="14083" max="14083" width="7.5703125" style="300" customWidth="1"/>
    <col min="14084" max="14084" width="10" style="300" customWidth="1"/>
    <col min="14085" max="14092" width="7.28515625" style="300" customWidth="1"/>
    <col min="14093" max="14093" width="8.5703125" style="300" customWidth="1"/>
    <col min="14094" max="14094" width="9.140625" style="300"/>
    <col min="14095" max="14095" width="5.42578125" style="300" customWidth="1"/>
    <col min="14096" max="14336" width="9.140625" style="300"/>
    <col min="14337" max="14337" width="21.42578125" style="300" customWidth="1"/>
    <col min="14338" max="14338" width="13.85546875" style="300" customWidth="1"/>
    <col min="14339" max="14339" width="7.5703125" style="300" customWidth="1"/>
    <col min="14340" max="14340" width="10" style="300" customWidth="1"/>
    <col min="14341" max="14348" width="7.28515625" style="300" customWidth="1"/>
    <col min="14349" max="14349" width="8.5703125" style="300" customWidth="1"/>
    <col min="14350" max="14350" width="9.140625" style="300"/>
    <col min="14351" max="14351" width="5.42578125" style="300" customWidth="1"/>
    <col min="14352" max="14592" width="9.140625" style="300"/>
    <col min="14593" max="14593" width="21.42578125" style="300" customWidth="1"/>
    <col min="14594" max="14594" width="13.85546875" style="300" customWidth="1"/>
    <col min="14595" max="14595" width="7.5703125" style="300" customWidth="1"/>
    <col min="14596" max="14596" width="10" style="300" customWidth="1"/>
    <col min="14597" max="14604" width="7.28515625" style="300" customWidth="1"/>
    <col min="14605" max="14605" width="8.5703125" style="300" customWidth="1"/>
    <col min="14606" max="14606" width="9.140625" style="300"/>
    <col min="14607" max="14607" width="5.42578125" style="300" customWidth="1"/>
    <col min="14608" max="14848" width="9.140625" style="300"/>
    <col min="14849" max="14849" width="21.42578125" style="300" customWidth="1"/>
    <col min="14850" max="14850" width="13.85546875" style="300" customWidth="1"/>
    <col min="14851" max="14851" width="7.5703125" style="300" customWidth="1"/>
    <col min="14852" max="14852" width="10" style="300" customWidth="1"/>
    <col min="14853" max="14860" width="7.28515625" style="300" customWidth="1"/>
    <col min="14861" max="14861" width="8.5703125" style="300" customWidth="1"/>
    <col min="14862" max="14862" width="9.140625" style="300"/>
    <col min="14863" max="14863" width="5.42578125" style="300" customWidth="1"/>
    <col min="14864" max="15104" width="9.140625" style="300"/>
    <col min="15105" max="15105" width="21.42578125" style="300" customWidth="1"/>
    <col min="15106" max="15106" width="13.85546875" style="300" customWidth="1"/>
    <col min="15107" max="15107" width="7.5703125" style="300" customWidth="1"/>
    <col min="15108" max="15108" width="10" style="300" customWidth="1"/>
    <col min="15109" max="15116" width="7.28515625" style="300" customWidth="1"/>
    <col min="15117" max="15117" width="8.5703125" style="300" customWidth="1"/>
    <col min="15118" max="15118" width="9.140625" style="300"/>
    <col min="15119" max="15119" width="5.42578125" style="300" customWidth="1"/>
    <col min="15120" max="15360" width="9.140625" style="300"/>
    <col min="15361" max="15361" width="21.42578125" style="300" customWidth="1"/>
    <col min="15362" max="15362" width="13.85546875" style="300" customWidth="1"/>
    <col min="15363" max="15363" width="7.5703125" style="300" customWidth="1"/>
    <col min="15364" max="15364" width="10" style="300" customWidth="1"/>
    <col min="15365" max="15372" width="7.28515625" style="300" customWidth="1"/>
    <col min="15373" max="15373" width="8.5703125" style="300" customWidth="1"/>
    <col min="15374" max="15374" width="9.140625" style="300"/>
    <col min="15375" max="15375" width="5.42578125" style="300" customWidth="1"/>
    <col min="15376" max="15616" width="9.140625" style="300"/>
    <col min="15617" max="15617" width="21.42578125" style="300" customWidth="1"/>
    <col min="15618" max="15618" width="13.85546875" style="300" customWidth="1"/>
    <col min="15619" max="15619" width="7.5703125" style="300" customWidth="1"/>
    <col min="15620" max="15620" width="10" style="300" customWidth="1"/>
    <col min="15621" max="15628" width="7.28515625" style="300" customWidth="1"/>
    <col min="15629" max="15629" width="8.5703125" style="300" customWidth="1"/>
    <col min="15630" max="15630" width="9.140625" style="300"/>
    <col min="15631" max="15631" width="5.42578125" style="300" customWidth="1"/>
    <col min="15632" max="15872" width="9.140625" style="300"/>
    <col min="15873" max="15873" width="21.42578125" style="300" customWidth="1"/>
    <col min="15874" max="15874" width="13.85546875" style="300" customWidth="1"/>
    <col min="15875" max="15875" width="7.5703125" style="300" customWidth="1"/>
    <col min="15876" max="15876" width="10" style="300" customWidth="1"/>
    <col min="15877" max="15884" width="7.28515625" style="300" customWidth="1"/>
    <col min="15885" max="15885" width="8.5703125" style="300" customWidth="1"/>
    <col min="15886" max="15886" width="9.140625" style="300"/>
    <col min="15887" max="15887" width="5.42578125" style="300" customWidth="1"/>
    <col min="15888" max="16128" width="9.140625" style="300"/>
    <col min="16129" max="16129" width="21.42578125" style="300" customWidth="1"/>
    <col min="16130" max="16130" width="13.85546875" style="300" customWidth="1"/>
    <col min="16131" max="16131" width="7.5703125" style="300" customWidth="1"/>
    <col min="16132" max="16132" width="10" style="300" customWidth="1"/>
    <col min="16133" max="16140" width="7.28515625" style="300" customWidth="1"/>
    <col min="16141" max="16141" width="8.5703125" style="300" customWidth="1"/>
    <col min="16142" max="16142" width="9.140625" style="300"/>
    <col min="16143" max="16143" width="5.42578125" style="300" customWidth="1"/>
    <col min="16144" max="16384" width="9.140625" style="300"/>
  </cols>
  <sheetData>
    <row r="1" spans="1:15" ht="42" customHeight="1" x14ac:dyDescent="0.2">
      <c r="A1" s="623" t="s">
        <v>381</v>
      </c>
      <c r="B1" s="624"/>
      <c r="C1" s="624"/>
      <c r="D1" s="624"/>
      <c r="E1" s="624"/>
      <c r="F1" s="624"/>
      <c r="G1" s="624"/>
      <c r="H1" s="625"/>
      <c r="I1" s="625"/>
      <c r="J1" s="625"/>
      <c r="K1" s="625"/>
      <c r="L1" s="625"/>
      <c r="M1" s="626"/>
    </row>
    <row r="2" spans="1:15" ht="23.25" customHeight="1" x14ac:dyDescent="0.25">
      <c r="A2" s="301" t="s">
        <v>339</v>
      </c>
      <c r="B2" s="302"/>
      <c r="C2" s="302"/>
      <c r="D2" s="302"/>
      <c r="E2" s="302"/>
      <c r="F2" s="302"/>
      <c r="G2" s="302"/>
    </row>
    <row r="3" spans="1:15" ht="20.25" customHeight="1" x14ac:dyDescent="0.2">
      <c r="A3" s="303" t="s">
        <v>340</v>
      </c>
      <c r="B3" s="302"/>
      <c r="C3" s="302"/>
      <c r="D3" s="302"/>
      <c r="E3" s="302"/>
      <c r="F3" s="302"/>
      <c r="G3" s="302"/>
    </row>
    <row r="4" spans="1:15" s="304" customFormat="1" ht="23.25" customHeight="1" x14ac:dyDescent="0.2">
      <c r="A4" s="627" t="s">
        <v>341</v>
      </c>
      <c r="B4" s="627"/>
      <c r="C4" s="627" t="s">
        <v>342</v>
      </c>
      <c r="D4" s="627"/>
      <c r="E4" s="627"/>
      <c r="F4" s="627"/>
      <c r="G4" s="627"/>
      <c r="H4" s="627"/>
      <c r="I4" s="627"/>
      <c r="J4" s="627"/>
      <c r="K4" s="627"/>
      <c r="L4" s="627"/>
      <c r="M4" s="627"/>
      <c r="O4" s="310"/>
    </row>
    <row r="5" spans="1:15" s="304" customFormat="1" ht="24" x14ac:dyDescent="0.2">
      <c r="A5" s="628"/>
      <c r="B5" s="628"/>
      <c r="C5" s="305">
        <v>10</v>
      </c>
      <c r="D5" s="305">
        <v>20</v>
      </c>
      <c r="E5" s="305">
        <v>30</v>
      </c>
      <c r="F5" s="305">
        <v>40</v>
      </c>
      <c r="G5" s="305">
        <v>50</v>
      </c>
      <c r="H5" s="305">
        <v>60</v>
      </c>
      <c r="I5" s="305">
        <v>70</v>
      </c>
      <c r="J5" s="305">
        <v>80</v>
      </c>
      <c r="K5" s="305">
        <v>90</v>
      </c>
      <c r="L5" s="305">
        <v>100</v>
      </c>
      <c r="M5" s="306" t="s">
        <v>343</v>
      </c>
      <c r="O5" s="310"/>
    </row>
    <row r="6" spans="1:15" s="310" customFormat="1" ht="17.25" customHeight="1" x14ac:dyDescent="0.2">
      <c r="A6" s="307" t="s">
        <v>344</v>
      </c>
      <c r="B6" s="308">
        <v>0.05</v>
      </c>
      <c r="C6" s="309"/>
      <c r="D6" s="309"/>
      <c r="E6" s="309"/>
      <c r="F6" s="309"/>
      <c r="G6" s="309"/>
      <c r="H6" s="309"/>
      <c r="I6" s="309"/>
      <c r="J6" s="309"/>
      <c r="K6" s="309"/>
      <c r="L6" s="309"/>
      <c r="M6" s="306">
        <f>0.05*C6*0.1+0.05*D6*0.2+0.05*E6*0.3+0.05*F6*0.4+0.05*G6*0.5+0.05*H6*0.6+0.05*I6*0.7+0.05*J6*0.8+0.05*K6*0.9+0.05*L6</f>
        <v>0</v>
      </c>
      <c r="O6" s="360"/>
    </row>
    <row r="7" spans="1:15" s="304" customFormat="1" ht="17.25" customHeight="1" x14ac:dyDescent="0.2">
      <c r="A7" s="307" t="s">
        <v>345</v>
      </c>
      <c r="B7" s="629">
        <v>0.2</v>
      </c>
      <c r="C7" s="630"/>
      <c r="D7" s="630"/>
      <c r="E7" s="630"/>
      <c r="F7" s="630"/>
      <c r="G7" s="630"/>
      <c r="H7" s="630"/>
      <c r="I7" s="630"/>
      <c r="J7" s="630"/>
      <c r="K7" s="630"/>
      <c r="L7" s="630"/>
      <c r="M7" s="633">
        <f>0.2*C7*0.1+0.2*D7*0.2+0.2*E7*0.3+0.2*F7*0.4+0.2*G7*0.5+0.2*H7*0.6+0.2*I7*0.7+0.2*J7*0.8+0.2*K7*0.9+0.2*L7</f>
        <v>0</v>
      </c>
      <c r="O7" s="642"/>
    </row>
    <row r="8" spans="1:15" s="304" customFormat="1" ht="17.25" customHeight="1" x14ac:dyDescent="0.2">
      <c r="A8" s="307" t="s">
        <v>346</v>
      </c>
      <c r="B8" s="629"/>
      <c r="C8" s="631"/>
      <c r="D8" s="631"/>
      <c r="E8" s="631"/>
      <c r="F8" s="631"/>
      <c r="G8" s="631"/>
      <c r="H8" s="631"/>
      <c r="I8" s="631"/>
      <c r="J8" s="631"/>
      <c r="K8" s="631"/>
      <c r="L8" s="631"/>
      <c r="M8" s="633"/>
      <c r="O8" s="642"/>
    </row>
    <row r="9" spans="1:15" s="304" customFormat="1" ht="17.25" customHeight="1" x14ac:dyDescent="0.2">
      <c r="A9" s="307" t="s">
        <v>347</v>
      </c>
      <c r="B9" s="629"/>
      <c r="C9" s="632"/>
      <c r="D9" s="632"/>
      <c r="E9" s="632"/>
      <c r="F9" s="632"/>
      <c r="G9" s="632"/>
      <c r="H9" s="632"/>
      <c r="I9" s="632"/>
      <c r="J9" s="632"/>
      <c r="K9" s="632"/>
      <c r="L9" s="632"/>
      <c r="M9" s="633"/>
      <c r="O9" s="642"/>
    </row>
    <row r="10" spans="1:15" s="304" customFormat="1" ht="17.25" customHeight="1" x14ac:dyDescent="0.2">
      <c r="A10" s="307" t="s">
        <v>348</v>
      </c>
      <c r="B10" s="308">
        <v>0.1</v>
      </c>
      <c r="C10" s="309"/>
      <c r="D10" s="309"/>
      <c r="E10" s="309"/>
      <c r="F10" s="309"/>
      <c r="G10" s="309"/>
      <c r="H10" s="309"/>
      <c r="I10" s="309"/>
      <c r="J10" s="309"/>
      <c r="K10" s="309"/>
      <c r="L10" s="309"/>
      <c r="M10" s="306">
        <f>0.1*C10*0.1+0.1*D10*0.2+0.1*E10*0.3+0.1*F10*0.4+0.1*G10*0.5+0.1*H10*0.6+0.1*I10*0.7+0.1*J10*0.8+0.1*K10*0.9+0.1*L10</f>
        <v>0</v>
      </c>
      <c r="O10" s="360"/>
    </row>
    <row r="11" spans="1:15" s="304" customFormat="1" ht="17.25" customHeight="1" x14ac:dyDescent="0.2">
      <c r="A11" s="307" t="s">
        <v>349</v>
      </c>
      <c r="B11" s="308">
        <v>0.05</v>
      </c>
      <c r="C11" s="309"/>
      <c r="D11" s="309"/>
      <c r="E11" s="309"/>
      <c r="F11" s="309"/>
      <c r="G11" s="309"/>
      <c r="H11" s="309"/>
      <c r="I11" s="309"/>
      <c r="J11" s="309"/>
      <c r="K11" s="309"/>
      <c r="L11" s="309"/>
      <c r="M11" s="306">
        <f>0.05*C11*0.1+0.05*D11*0.2+0.05*E11*0.3+0.05*F11*0.4+0.05*G11*0.5+0.05*H11*0.6+0.05*I11*0.7+0.05*J11*0.8+0.05*K11*0.9+0.05*L11</f>
        <v>0</v>
      </c>
      <c r="O11" s="360"/>
    </row>
    <row r="12" spans="1:15" s="304" customFormat="1" ht="17.25" customHeight="1" x14ac:dyDescent="0.2">
      <c r="A12" s="307" t="s">
        <v>350</v>
      </c>
      <c r="B12" s="308">
        <v>0.1</v>
      </c>
      <c r="C12" s="309"/>
      <c r="D12" s="309"/>
      <c r="E12" s="309"/>
      <c r="F12" s="309"/>
      <c r="G12" s="309"/>
      <c r="H12" s="309"/>
      <c r="I12" s="309"/>
      <c r="J12" s="309"/>
      <c r="K12" s="309"/>
      <c r="L12" s="309"/>
      <c r="M12" s="306">
        <f>0.1*C12*0.1+0.1*D12*0.2+0.1*E12*0.3+0.1*F12*0.4+0.1*G12*0.5+0.1*H12*0.6+0.1*I12*0.7+0.1*J12*0.8+0.1*K12*0.9+0.1*L12</f>
        <v>0</v>
      </c>
      <c r="O12" s="360"/>
    </row>
    <row r="13" spans="1:15" s="314" customFormat="1" ht="15" customHeight="1" x14ac:dyDescent="0.2">
      <c r="A13" s="361" t="s">
        <v>351</v>
      </c>
      <c r="B13" s="362"/>
      <c r="C13" s="362"/>
      <c r="D13" s="362"/>
      <c r="E13" s="362"/>
      <c r="F13" s="362"/>
      <c r="G13" s="362"/>
      <c r="H13" s="362"/>
      <c r="I13" s="362"/>
      <c r="J13" s="362"/>
      <c r="K13" s="640" t="s">
        <v>352</v>
      </c>
      <c r="L13" s="641"/>
      <c r="M13" s="313">
        <f>SUM(M6:M12)</f>
        <v>0</v>
      </c>
      <c r="O13" s="363"/>
    </row>
    <row r="14" spans="1:15" s="314" customFormat="1" ht="15" customHeight="1" x14ac:dyDescent="0.2">
      <c r="A14" s="361" t="s">
        <v>353</v>
      </c>
      <c r="B14" s="362"/>
      <c r="C14" s="362"/>
      <c r="D14" s="362"/>
      <c r="E14" s="362"/>
      <c r="F14" s="362"/>
      <c r="G14" s="362"/>
      <c r="H14" s="362"/>
      <c r="I14" s="362"/>
      <c r="J14" s="362"/>
      <c r="K14" s="640" t="s">
        <v>354</v>
      </c>
      <c r="L14" s="641"/>
      <c r="M14" s="313">
        <f>M13</f>
        <v>0</v>
      </c>
      <c r="O14" s="363"/>
    </row>
    <row r="15" spans="1:15" s="304" customFormat="1" ht="15" customHeight="1" x14ac:dyDescent="0.2">
      <c r="A15" s="618" t="s">
        <v>355</v>
      </c>
      <c r="B15" s="618"/>
      <c r="C15" s="618"/>
      <c r="D15" s="618"/>
      <c r="E15" s="618"/>
      <c r="F15" s="618"/>
      <c r="G15" s="618"/>
      <c r="H15" s="618"/>
      <c r="I15" s="618"/>
      <c r="J15" s="618"/>
      <c r="K15" s="618"/>
      <c r="L15" s="618"/>
      <c r="M15" s="313">
        <f>M13+M14</f>
        <v>0</v>
      </c>
      <c r="O15" s="310"/>
    </row>
    <row r="16" spans="1:15" s="304" customFormat="1" ht="15" customHeight="1" x14ac:dyDescent="0.2">
      <c r="A16" s="315" t="s">
        <v>356</v>
      </c>
      <c r="J16" s="315"/>
      <c r="K16" s="317"/>
      <c r="L16" s="317"/>
      <c r="M16" s="317" t="str">
        <f>IF(M13&lt;=0.5,"max 50%VERIFICATO","max 50 % NON VERIFICATO")</f>
        <v>max 50%VERIFICATO</v>
      </c>
      <c r="O16" s="310"/>
    </row>
    <row r="17" spans="1:15" ht="22.5" customHeight="1" x14ac:dyDescent="0.25">
      <c r="A17" s="301" t="s">
        <v>357</v>
      </c>
      <c r="B17" s="302"/>
      <c r="C17" s="302"/>
      <c r="D17" s="302"/>
      <c r="E17" s="302"/>
      <c r="F17" s="302"/>
      <c r="G17" s="302"/>
      <c r="K17" s="318"/>
    </row>
    <row r="18" spans="1:15" ht="15" x14ac:dyDescent="0.25">
      <c r="A18" s="319" t="s">
        <v>299</v>
      </c>
      <c r="B18" s="373">
        <f>'Valore OMI'!$D$6</f>
        <v>0</v>
      </c>
      <c r="C18" s="320" t="s">
        <v>300</v>
      </c>
      <c r="E18" s="302"/>
      <c r="F18" s="302"/>
      <c r="G18" s="302"/>
    </row>
    <row r="19" spans="1:15" ht="15" customHeight="1" thickBot="1" x14ac:dyDescent="0.25">
      <c r="A19" s="303"/>
      <c r="B19" s="302"/>
      <c r="C19" s="302"/>
      <c r="D19" s="302"/>
      <c r="F19" s="302"/>
      <c r="G19" s="302"/>
    </row>
    <row r="20" spans="1:15" ht="15" x14ac:dyDescent="0.25">
      <c r="A20" s="352" t="s">
        <v>359</v>
      </c>
      <c r="B20" s="325"/>
      <c r="C20" s="325"/>
      <c r="D20" s="325"/>
      <c r="E20" s="325"/>
      <c r="F20" s="325"/>
      <c r="G20" s="325"/>
      <c r="H20" s="324"/>
      <c r="I20" s="324"/>
      <c r="J20" s="324"/>
      <c r="K20" s="324"/>
      <c r="L20" s="324"/>
      <c r="M20" s="326"/>
    </row>
    <row r="21" spans="1:15" ht="19.5" customHeight="1" x14ac:dyDescent="0.2">
      <c r="A21" s="353"/>
      <c r="B21" s="329" t="s">
        <v>382</v>
      </c>
      <c r="C21" s="354"/>
      <c r="D21" s="354"/>
      <c r="G21" s="302"/>
      <c r="M21" s="336"/>
    </row>
    <row r="22" spans="1:15" ht="19.5" customHeight="1" x14ac:dyDescent="0.2">
      <c r="A22" s="327" t="s">
        <v>122</v>
      </c>
      <c r="B22" s="355">
        <f>B18*H25*M15*0.5*K28/100*(1-K29/100)</f>
        <v>0</v>
      </c>
      <c r="C22" s="356" t="s">
        <v>312</v>
      </c>
      <c r="D22" s="354"/>
      <c r="E22" s="364"/>
      <c r="G22" s="302"/>
      <c r="M22" s="336"/>
    </row>
    <row r="23" spans="1:15" ht="10.5" customHeight="1" x14ac:dyDescent="0.2">
      <c r="A23" s="335" t="s">
        <v>303</v>
      </c>
      <c r="G23" s="302"/>
      <c r="M23" s="336"/>
    </row>
    <row r="24" spans="1:15" ht="15.75" customHeight="1" x14ac:dyDescent="0.2">
      <c r="A24" s="337" t="s">
        <v>363</v>
      </c>
      <c r="M24" s="336"/>
    </row>
    <row r="25" spans="1:15" s="367" customFormat="1" ht="19.5" customHeight="1" x14ac:dyDescent="0.25">
      <c r="A25" s="337" t="s">
        <v>321</v>
      </c>
      <c r="B25" s="365"/>
      <c r="C25" s="342" t="s">
        <v>307</v>
      </c>
      <c r="D25" s="343"/>
      <c r="E25" s="342" t="s">
        <v>308</v>
      </c>
      <c r="F25" s="343"/>
      <c r="G25" s="366" t="s">
        <v>383</v>
      </c>
      <c r="H25" s="357">
        <f>D25+0.6*F25</f>
        <v>0</v>
      </c>
      <c r="J25" s="368"/>
      <c r="M25" s="369"/>
      <c r="O25" s="370"/>
    </row>
    <row r="26" spans="1:15" ht="15.75" customHeight="1" x14ac:dyDescent="0.2">
      <c r="A26" s="337" t="s">
        <v>368</v>
      </c>
      <c r="M26" s="336"/>
    </row>
    <row r="27" spans="1:15" ht="15.75" customHeight="1" x14ac:dyDescent="0.2">
      <c r="A27" s="337" t="s">
        <v>384</v>
      </c>
      <c r="M27" s="336"/>
    </row>
    <row r="28" spans="1:15" ht="15.75" customHeight="1" x14ac:dyDescent="0.25">
      <c r="A28" s="358" t="s">
        <v>385</v>
      </c>
      <c r="J28" s="333" t="s">
        <v>379</v>
      </c>
      <c r="K28" s="258"/>
      <c r="M28" s="336"/>
    </row>
    <row r="29" spans="1:15" ht="48.75" customHeight="1" thickBot="1" x14ac:dyDescent="0.25">
      <c r="A29" s="622" t="s">
        <v>369</v>
      </c>
      <c r="B29" s="613"/>
      <c r="C29" s="613"/>
      <c r="D29" s="613"/>
      <c r="E29" s="613"/>
      <c r="F29" s="613"/>
      <c r="G29" s="613"/>
      <c r="H29" s="613"/>
      <c r="I29" s="613"/>
      <c r="J29" s="613"/>
      <c r="K29" s="289"/>
      <c r="L29" s="371" t="s">
        <v>323</v>
      </c>
      <c r="M29" s="372"/>
      <c r="O29" s="300"/>
    </row>
    <row r="30" spans="1:15" x14ac:dyDescent="0.2">
      <c r="O30" s="300"/>
    </row>
    <row r="31" spans="1:15" x14ac:dyDescent="0.2">
      <c r="A31" s="637"/>
      <c r="B31" s="638"/>
      <c r="C31" s="638"/>
      <c r="D31" s="638"/>
      <c r="E31" s="638"/>
      <c r="F31" s="638"/>
      <c r="G31" s="638"/>
      <c r="O31" s="300"/>
    </row>
    <row r="32" spans="1:15" x14ac:dyDescent="0.2">
      <c r="O32" s="300"/>
    </row>
    <row r="33" spans="15:15" x14ac:dyDescent="0.2">
      <c r="O33" s="300"/>
    </row>
    <row r="34" spans="15:15" x14ac:dyDescent="0.2">
      <c r="O34" s="300"/>
    </row>
    <row r="35" spans="15:15" x14ac:dyDescent="0.2">
      <c r="O35" s="300"/>
    </row>
    <row r="36" spans="15:15" x14ac:dyDescent="0.2">
      <c r="O36" s="300"/>
    </row>
    <row r="37" spans="15:15" x14ac:dyDescent="0.2">
      <c r="O37" s="300"/>
    </row>
    <row r="38" spans="15:15" x14ac:dyDescent="0.2">
      <c r="O38" s="300"/>
    </row>
    <row r="39" spans="15:15" x14ac:dyDescent="0.2">
      <c r="O39" s="300"/>
    </row>
    <row r="40" spans="15:15" ht="10.5" customHeight="1" x14ac:dyDescent="0.2">
      <c r="O40" s="300"/>
    </row>
    <row r="41" spans="15:15" ht="32.25" customHeight="1" x14ac:dyDescent="0.2">
      <c r="O41" s="300"/>
    </row>
  </sheetData>
  <sheetProtection password="B579" sheet="1" objects="1" scenarios="1" selectLockedCells="1"/>
  <mergeCells count="21">
    <mergeCell ref="O7:O9"/>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 ref="K13:L13"/>
    <mergeCell ref="K14:L14"/>
    <mergeCell ref="A15:L15"/>
    <mergeCell ref="A29:J29"/>
    <mergeCell ref="A31:G31"/>
  </mergeCells>
  <pageMargins left="0.54" right="0.4" top="0.79" bottom="0.67" header="0.51181102362204722" footer="0.51181102362204722"/>
  <pageSetup paperSize="9" scale="7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F31" sqref="F31:G31"/>
    </sheetView>
  </sheetViews>
  <sheetFormatPr defaultRowHeight="12.75" x14ac:dyDescent="0.2"/>
  <cols>
    <col min="1" max="1" width="3.7109375" style="151" customWidth="1"/>
    <col min="2" max="2" width="9.140625" style="151"/>
    <col min="3" max="3" width="10.7109375" style="151" customWidth="1"/>
    <col min="4" max="4" width="6.5703125" style="151" customWidth="1"/>
    <col min="5" max="5" width="9.140625" style="151"/>
    <col min="6" max="6" width="10.85546875" style="151" customWidth="1"/>
    <col min="7" max="7" width="4" style="154" customWidth="1"/>
    <col min="8" max="8" width="10.5703125" style="151" customWidth="1"/>
    <col min="9" max="9" width="14.28515625" style="151" customWidth="1"/>
    <col min="10" max="256" width="9.140625" style="151"/>
    <col min="257" max="257" width="3.7109375" style="151" customWidth="1"/>
    <col min="258" max="512" width="9.140625" style="151"/>
    <col min="513" max="513" width="3.7109375" style="151" customWidth="1"/>
    <col min="514" max="768" width="9.140625" style="151"/>
    <col min="769" max="769" width="3.7109375" style="151" customWidth="1"/>
    <col min="770" max="1024" width="9.140625" style="151"/>
    <col min="1025" max="1025" width="3.7109375" style="151" customWidth="1"/>
    <col min="1026" max="1280" width="9.140625" style="151"/>
    <col min="1281" max="1281" width="3.7109375" style="151" customWidth="1"/>
    <col min="1282" max="1536" width="9.140625" style="151"/>
    <col min="1537" max="1537" width="3.7109375" style="151" customWidth="1"/>
    <col min="1538" max="1792" width="9.140625" style="151"/>
    <col min="1793" max="1793" width="3.7109375" style="151" customWidth="1"/>
    <col min="1794" max="2048" width="9.140625" style="151"/>
    <col min="2049" max="2049" width="3.7109375" style="151" customWidth="1"/>
    <col min="2050" max="2304" width="9.140625" style="151"/>
    <col min="2305" max="2305" width="3.7109375" style="151" customWidth="1"/>
    <col min="2306" max="2560" width="9.140625" style="151"/>
    <col min="2561" max="2561" width="3.7109375" style="151" customWidth="1"/>
    <col min="2562" max="2816" width="9.140625" style="151"/>
    <col min="2817" max="2817" width="3.7109375" style="151" customWidth="1"/>
    <col min="2818" max="3072" width="9.140625" style="151"/>
    <col min="3073" max="3073" width="3.7109375" style="151" customWidth="1"/>
    <col min="3074" max="3328" width="9.140625" style="151"/>
    <col min="3329" max="3329" width="3.7109375" style="151" customWidth="1"/>
    <col min="3330" max="3584" width="9.140625" style="151"/>
    <col min="3585" max="3585" width="3.7109375" style="151" customWidth="1"/>
    <col min="3586" max="3840" width="9.140625" style="151"/>
    <col min="3841" max="3841" width="3.7109375" style="151" customWidth="1"/>
    <col min="3842" max="4096" width="9.140625" style="151"/>
    <col min="4097" max="4097" width="3.7109375" style="151" customWidth="1"/>
    <col min="4098" max="4352" width="9.140625" style="151"/>
    <col min="4353" max="4353" width="3.7109375" style="151" customWidth="1"/>
    <col min="4354" max="4608" width="9.140625" style="151"/>
    <col min="4609" max="4609" width="3.7109375" style="151" customWidth="1"/>
    <col min="4610" max="4864" width="9.140625" style="151"/>
    <col min="4865" max="4865" width="3.7109375" style="151" customWidth="1"/>
    <col min="4866" max="5120" width="9.140625" style="151"/>
    <col min="5121" max="5121" width="3.7109375" style="151" customWidth="1"/>
    <col min="5122" max="5376" width="9.140625" style="151"/>
    <col min="5377" max="5377" width="3.7109375" style="151" customWidth="1"/>
    <col min="5378" max="5632" width="9.140625" style="151"/>
    <col min="5633" max="5633" width="3.7109375" style="151" customWidth="1"/>
    <col min="5634" max="5888" width="9.140625" style="151"/>
    <col min="5889" max="5889" width="3.7109375" style="151" customWidth="1"/>
    <col min="5890" max="6144" width="9.140625" style="151"/>
    <col min="6145" max="6145" width="3.7109375" style="151" customWidth="1"/>
    <col min="6146" max="6400" width="9.140625" style="151"/>
    <col min="6401" max="6401" width="3.7109375" style="151" customWidth="1"/>
    <col min="6402" max="6656" width="9.140625" style="151"/>
    <col min="6657" max="6657" width="3.7109375" style="151" customWidth="1"/>
    <col min="6658" max="6912" width="9.140625" style="151"/>
    <col min="6913" max="6913" width="3.7109375" style="151" customWidth="1"/>
    <col min="6914" max="7168" width="9.140625" style="151"/>
    <col min="7169" max="7169" width="3.7109375" style="151" customWidth="1"/>
    <col min="7170" max="7424" width="9.140625" style="151"/>
    <col min="7425" max="7425" width="3.7109375" style="151" customWidth="1"/>
    <col min="7426" max="7680" width="9.140625" style="151"/>
    <col min="7681" max="7681" width="3.7109375" style="151" customWidth="1"/>
    <col min="7682" max="7936" width="9.140625" style="151"/>
    <col min="7937" max="7937" width="3.7109375" style="151" customWidth="1"/>
    <col min="7938" max="8192" width="9.140625" style="151"/>
    <col min="8193" max="8193" width="3.7109375" style="151" customWidth="1"/>
    <col min="8194" max="8448" width="9.140625" style="151"/>
    <col min="8449" max="8449" width="3.7109375" style="151" customWidth="1"/>
    <col min="8450" max="8704" width="9.140625" style="151"/>
    <col min="8705" max="8705" width="3.7109375" style="151" customWidth="1"/>
    <col min="8706" max="8960" width="9.140625" style="151"/>
    <col min="8961" max="8961" width="3.7109375" style="151" customWidth="1"/>
    <col min="8962" max="9216" width="9.140625" style="151"/>
    <col min="9217" max="9217" width="3.7109375" style="151" customWidth="1"/>
    <col min="9218" max="9472" width="9.140625" style="151"/>
    <col min="9473" max="9473" width="3.7109375" style="151" customWidth="1"/>
    <col min="9474" max="9728" width="9.140625" style="151"/>
    <col min="9729" max="9729" width="3.7109375" style="151" customWidth="1"/>
    <col min="9730" max="9984" width="9.140625" style="151"/>
    <col min="9985" max="9985" width="3.7109375" style="151" customWidth="1"/>
    <col min="9986" max="10240" width="9.140625" style="151"/>
    <col min="10241" max="10241" width="3.7109375" style="151" customWidth="1"/>
    <col min="10242" max="10496" width="9.140625" style="151"/>
    <col min="10497" max="10497" width="3.7109375" style="151" customWidth="1"/>
    <col min="10498" max="10752" width="9.140625" style="151"/>
    <col min="10753" max="10753" width="3.7109375" style="151" customWidth="1"/>
    <col min="10754" max="11008" width="9.140625" style="151"/>
    <col min="11009" max="11009" width="3.7109375" style="151" customWidth="1"/>
    <col min="11010" max="11264" width="9.140625" style="151"/>
    <col min="11265" max="11265" width="3.7109375" style="151" customWidth="1"/>
    <col min="11266" max="11520" width="9.140625" style="151"/>
    <col min="11521" max="11521" width="3.7109375" style="151" customWidth="1"/>
    <col min="11522" max="11776" width="9.140625" style="151"/>
    <col min="11777" max="11777" width="3.7109375" style="151" customWidth="1"/>
    <col min="11778" max="12032" width="9.140625" style="151"/>
    <col min="12033" max="12033" width="3.7109375" style="151" customWidth="1"/>
    <col min="12034" max="12288" width="9.140625" style="151"/>
    <col min="12289" max="12289" width="3.7109375" style="151" customWidth="1"/>
    <col min="12290" max="12544" width="9.140625" style="151"/>
    <col min="12545" max="12545" width="3.7109375" style="151" customWidth="1"/>
    <col min="12546" max="12800" width="9.140625" style="151"/>
    <col min="12801" max="12801" width="3.7109375" style="151" customWidth="1"/>
    <col min="12802" max="13056" width="9.140625" style="151"/>
    <col min="13057" max="13057" width="3.7109375" style="151" customWidth="1"/>
    <col min="13058" max="13312" width="9.140625" style="151"/>
    <col min="13313" max="13313" width="3.7109375" style="151" customWidth="1"/>
    <col min="13314" max="13568" width="9.140625" style="151"/>
    <col min="13569" max="13569" width="3.7109375" style="151" customWidth="1"/>
    <col min="13570" max="13824" width="9.140625" style="151"/>
    <col min="13825" max="13825" width="3.7109375" style="151" customWidth="1"/>
    <col min="13826" max="14080" width="9.140625" style="151"/>
    <col min="14081" max="14081" width="3.7109375" style="151" customWidth="1"/>
    <col min="14082" max="14336" width="9.140625" style="151"/>
    <col min="14337" max="14337" width="3.7109375" style="151" customWidth="1"/>
    <col min="14338" max="14592" width="9.140625" style="151"/>
    <col min="14593" max="14593" width="3.7109375" style="151" customWidth="1"/>
    <col min="14594" max="14848" width="9.140625" style="151"/>
    <col min="14849" max="14849" width="3.7109375" style="151" customWidth="1"/>
    <col min="14850" max="15104" width="9.140625" style="151"/>
    <col min="15105" max="15105" width="3.7109375" style="151" customWidth="1"/>
    <col min="15106" max="15360" width="9.140625" style="151"/>
    <col min="15361" max="15361" width="3.7109375" style="151" customWidth="1"/>
    <col min="15362" max="15616" width="9.140625" style="151"/>
    <col min="15617" max="15617" width="3.7109375" style="151" customWidth="1"/>
    <col min="15618" max="15872" width="9.140625" style="151"/>
    <col min="15873" max="15873" width="3.7109375" style="151" customWidth="1"/>
    <col min="15874" max="16128" width="9.140625" style="151"/>
    <col min="16129" max="16129" width="3.7109375" style="151" customWidth="1"/>
    <col min="16130" max="16384" width="9.140625" style="151"/>
  </cols>
  <sheetData>
    <row r="1" spans="1:11" ht="15" x14ac:dyDescent="0.25">
      <c r="A1" s="650" t="s">
        <v>194</v>
      </c>
      <c r="B1" s="650"/>
      <c r="C1" s="650"/>
      <c r="D1" s="650"/>
      <c r="E1" s="650"/>
      <c r="F1" s="650"/>
      <c r="G1" s="650"/>
      <c r="H1" s="650"/>
      <c r="I1" s="650"/>
      <c r="J1" s="650"/>
      <c r="K1" s="155"/>
    </row>
    <row r="2" spans="1:11" ht="45.75" customHeight="1" x14ac:dyDescent="0.25">
      <c r="A2" s="651" t="s">
        <v>186</v>
      </c>
      <c r="B2" s="651"/>
      <c r="C2" s="651"/>
      <c r="D2" s="651"/>
      <c r="E2" s="651"/>
      <c r="F2" s="651"/>
      <c r="G2" s="651"/>
      <c r="H2" s="651"/>
      <c r="I2" s="651"/>
      <c r="J2" s="651"/>
      <c r="K2" s="155"/>
    </row>
    <row r="3" spans="1:11" x14ac:dyDescent="0.2">
      <c r="A3" s="157" t="s">
        <v>178</v>
      </c>
      <c r="B3" s="158" t="s">
        <v>179</v>
      </c>
      <c r="C3" s="157"/>
      <c r="D3" s="159"/>
      <c r="E3" s="159"/>
      <c r="F3" s="159"/>
      <c r="G3" s="160"/>
      <c r="H3" s="159"/>
      <c r="I3" s="159"/>
      <c r="J3" s="159"/>
    </row>
    <row r="4" spans="1:11" x14ac:dyDescent="0.2">
      <c r="A4" s="157"/>
      <c r="B4" s="158"/>
      <c r="C4" s="157"/>
      <c r="D4" s="159"/>
      <c r="E4" s="159"/>
      <c r="F4" s="159"/>
      <c r="G4" s="160"/>
      <c r="H4" s="159"/>
      <c r="I4" s="159"/>
      <c r="J4" s="159"/>
    </row>
    <row r="5" spans="1:11" x14ac:dyDescent="0.2">
      <c r="A5" s="157"/>
      <c r="B5" s="161" t="s">
        <v>192</v>
      </c>
      <c r="C5" s="653"/>
      <c r="D5" s="654"/>
      <c r="E5" s="655" t="s">
        <v>193</v>
      </c>
      <c r="F5" s="655"/>
      <c r="G5" s="655"/>
      <c r="H5" s="653"/>
      <c r="I5" s="653"/>
      <c r="J5" s="653"/>
    </row>
    <row r="6" spans="1:11" x14ac:dyDescent="0.2">
      <c r="A6" s="157"/>
      <c r="B6" s="158"/>
      <c r="C6" s="157"/>
      <c r="D6" s="159"/>
      <c r="E6" s="159"/>
      <c r="F6" s="159"/>
      <c r="G6" s="160"/>
      <c r="H6" s="159"/>
      <c r="I6" s="159"/>
      <c r="J6" s="159"/>
    </row>
    <row r="7" spans="1:11" x14ac:dyDescent="0.2">
      <c r="A7" s="159"/>
      <c r="B7" s="161" t="s">
        <v>205</v>
      </c>
      <c r="C7" s="159"/>
      <c r="D7" s="159"/>
      <c r="E7" s="159"/>
      <c r="F7" s="159"/>
      <c r="G7" s="160"/>
      <c r="H7" s="159"/>
      <c r="I7" s="159"/>
      <c r="J7" s="159"/>
    </row>
    <row r="8" spans="1:11" x14ac:dyDescent="0.2">
      <c r="A8" s="159"/>
      <c r="B8" s="162" t="s">
        <v>180</v>
      </c>
      <c r="C8" s="656"/>
      <c r="D8" s="656"/>
      <c r="E8" s="656"/>
      <c r="F8" s="656"/>
      <c r="G8" s="656"/>
      <c r="H8" s="656"/>
      <c r="I8" s="656"/>
      <c r="J8" s="656"/>
    </row>
    <row r="9" spans="1:11" x14ac:dyDescent="0.2">
      <c r="A9" s="159"/>
      <c r="B9" s="162" t="s">
        <v>181</v>
      </c>
      <c r="C9" s="204">
        <f>'Abaco superfici'!$E$40</f>
        <v>0</v>
      </c>
      <c r="D9" s="159"/>
      <c r="E9" s="159"/>
      <c r="F9" s="159"/>
      <c r="G9" s="160"/>
      <c r="H9" s="159"/>
      <c r="I9" s="159"/>
      <c r="J9" s="159"/>
    </row>
    <row r="10" spans="1:11" x14ac:dyDescent="0.2">
      <c r="A10" s="159"/>
      <c r="B10" s="162"/>
      <c r="C10" s="162"/>
      <c r="D10" s="162"/>
      <c r="E10" s="159"/>
      <c r="F10" s="159"/>
      <c r="G10" s="160"/>
      <c r="H10" s="159"/>
      <c r="I10" s="159"/>
      <c r="J10" s="159"/>
    </row>
    <row r="11" spans="1:11" ht="25.5" customHeight="1" x14ac:dyDescent="0.2">
      <c r="A11" s="157" t="s">
        <v>182</v>
      </c>
      <c r="B11" s="158" t="s">
        <v>183</v>
      </c>
      <c r="C11" s="158"/>
      <c r="D11" s="158"/>
      <c r="E11" s="161"/>
      <c r="F11" s="161"/>
      <c r="G11" s="163"/>
      <c r="H11" s="161"/>
      <c r="I11" s="159"/>
      <c r="J11" s="159"/>
    </row>
    <row r="12" spans="1:11" ht="11.25" customHeight="1" x14ac:dyDescent="0.2">
      <c r="A12" s="157"/>
      <c r="B12" s="158"/>
      <c r="C12" s="158"/>
      <c r="D12" s="158"/>
      <c r="E12" s="161"/>
      <c r="F12" s="161"/>
      <c r="G12" s="163"/>
      <c r="H12" s="161"/>
      <c r="I12" s="159"/>
      <c r="J12" s="159"/>
    </row>
    <row r="13" spans="1:11" ht="18" customHeight="1" x14ac:dyDescent="0.25">
      <c r="A13" s="157"/>
      <c r="B13" s="164" t="s">
        <v>189</v>
      </c>
      <c r="C13" s="158"/>
      <c r="D13" s="158"/>
      <c r="E13" s="161"/>
      <c r="F13" s="161"/>
      <c r="G13" s="163"/>
      <c r="H13" s="161"/>
      <c r="I13" s="159"/>
      <c r="J13" s="174"/>
      <c r="K13" s="152"/>
    </row>
    <row r="14" spans="1:11" ht="12.95" customHeight="1" x14ac:dyDescent="0.25">
      <c r="A14" s="161"/>
      <c r="B14" s="161" t="s">
        <v>190</v>
      </c>
      <c r="C14" s="161"/>
      <c r="D14" s="161"/>
      <c r="E14" s="645" t="s">
        <v>195</v>
      </c>
      <c r="F14" s="646"/>
      <c r="G14" s="163"/>
      <c r="H14" s="165"/>
      <c r="I14" s="159"/>
      <c r="J14" s="174"/>
      <c r="K14" s="152"/>
    </row>
    <row r="15" spans="1:11" ht="12.95" customHeight="1" x14ac:dyDescent="0.25">
      <c r="A15" s="161"/>
      <c r="B15" s="161" t="s">
        <v>196</v>
      </c>
      <c r="C15" s="161"/>
      <c r="D15" s="161"/>
      <c r="E15" s="192"/>
      <c r="F15" s="166">
        <v>100</v>
      </c>
      <c r="G15" s="163"/>
      <c r="H15" s="159"/>
      <c r="I15" s="159"/>
      <c r="J15" s="174"/>
      <c r="K15" s="152"/>
    </row>
    <row r="16" spans="1:11" ht="12.95" customHeight="1" x14ac:dyDescent="0.25">
      <c r="A16" s="161"/>
      <c r="B16" s="161"/>
      <c r="C16" s="161"/>
      <c r="D16" s="645" t="s">
        <v>202</v>
      </c>
      <c r="E16" s="652"/>
      <c r="F16" s="652"/>
      <c r="G16" s="167" t="s">
        <v>122</v>
      </c>
      <c r="H16" s="176">
        <f>C9/100*E15</f>
        <v>0</v>
      </c>
      <c r="I16" s="159"/>
      <c r="J16" s="174"/>
      <c r="K16" s="152"/>
    </row>
    <row r="17" spans="1:11" ht="12.95" customHeight="1" x14ac:dyDescent="0.25">
      <c r="A17" s="161"/>
      <c r="B17" s="161"/>
      <c r="C17" s="161"/>
      <c r="D17" s="168"/>
      <c r="E17" s="168"/>
      <c r="F17" s="169"/>
      <c r="G17" s="170"/>
      <c r="H17" s="171"/>
      <c r="I17" s="159"/>
      <c r="J17" s="174"/>
      <c r="K17" s="152"/>
    </row>
    <row r="18" spans="1:11" ht="12.95" customHeight="1" x14ac:dyDescent="0.25">
      <c r="A18" s="161"/>
      <c r="B18" s="161" t="s">
        <v>191</v>
      </c>
      <c r="C18" s="161"/>
      <c r="D18" s="161"/>
      <c r="E18" s="645" t="s">
        <v>195</v>
      </c>
      <c r="F18" s="646"/>
      <c r="G18" s="163"/>
      <c r="H18" s="172"/>
      <c r="I18" s="159"/>
      <c r="J18" s="174"/>
      <c r="K18" s="152"/>
    </row>
    <row r="19" spans="1:11" ht="12.95" customHeight="1" x14ac:dyDescent="0.25">
      <c r="A19" s="161"/>
      <c r="B19" s="161" t="s">
        <v>196</v>
      </c>
      <c r="C19" s="161"/>
      <c r="D19" s="161"/>
      <c r="E19" s="192"/>
      <c r="F19" s="173">
        <v>100</v>
      </c>
      <c r="G19" s="163"/>
      <c r="H19" s="172"/>
      <c r="I19" s="159"/>
      <c r="J19" s="174"/>
      <c r="K19" s="152"/>
    </row>
    <row r="20" spans="1:11" ht="12.95" customHeight="1" x14ac:dyDescent="0.25">
      <c r="A20" s="161"/>
      <c r="B20" s="161"/>
      <c r="C20" s="161"/>
      <c r="D20" s="645" t="s">
        <v>203</v>
      </c>
      <c r="E20" s="652"/>
      <c r="F20" s="652"/>
      <c r="G20" s="167" t="s">
        <v>122</v>
      </c>
      <c r="H20" s="176">
        <f>C9/100*E19</f>
        <v>0</v>
      </c>
      <c r="I20" s="159"/>
      <c r="J20" s="174"/>
      <c r="K20" s="152"/>
    </row>
    <row r="21" spans="1:11" ht="12.95" customHeight="1" x14ac:dyDescent="0.25">
      <c r="A21" s="157"/>
      <c r="B21" s="161"/>
      <c r="C21" s="161"/>
      <c r="D21" s="168"/>
      <c r="E21" s="168"/>
      <c r="F21" s="174"/>
      <c r="G21" s="170"/>
      <c r="H21" s="171"/>
      <c r="I21" s="159"/>
      <c r="J21" s="174"/>
      <c r="K21" s="152"/>
    </row>
    <row r="22" spans="1:11" x14ac:dyDescent="0.2">
      <c r="A22" s="159"/>
      <c r="B22" s="159"/>
      <c r="C22" s="159"/>
      <c r="D22" s="159"/>
      <c r="E22" s="159"/>
      <c r="F22" s="159"/>
      <c r="G22" s="160"/>
      <c r="H22" s="159"/>
      <c r="I22" s="159"/>
      <c r="J22" s="159"/>
    </row>
    <row r="23" spans="1:11" x14ac:dyDescent="0.2">
      <c r="A23" s="158" t="s">
        <v>184</v>
      </c>
      <c r="B23" s="158" t="s">
        <v>185</v>
      </c>
      <c r="C23" s="159"/>
      <c r="D23" s="158"/>
      <c r="E23" s="158"/>
      <c r="F23" s="159"/>
      <c r="G23" s="160"/>
      <c r="H23" s="159"/>
      <c r="I23" s="159"/>
      <c r="J23" s="159"/>
    </row>
    <row r="24" spans="1:11" x14ac:dyDescent="0.2">
      <c r="A24" s="159"/>
      <c r="B24" s="159"/>
      <c r="C24" s="159"/>
      <c r="D24" s="159"/>
      <c r="E24" s="159"/>
      <c r="F24" s="159"/>
      <c r="G24" s="160"/>
      <c r="H24" s="159"/>
      <c r="I24" s="159"/>
      <c r="J24" s="159"/>
    </row>
    <row r="25" spans="1:11" ht="15.75" customHeight="1" x14ac:dyDescent="0.2">
      <c r="A25" s="159"/>
      <c r="B25" s="177" t="s">
        <v>187</v>
      </c>
      <c r="C25" s="159"/>
      <c r="D25" s="159"/>
      <c r="E25" s="159"/>
      <c r="F25" s="159"/>
      <c r="G25" s="160"/>
      <c r="H25" s="159"/>
      <c r="I25" s="159"/>
      <c r="J25" s="159"/>
    </row>
    <row r="26" spans="1:11" ht="24.75" customHeight="1" x14ac:dyDescent="0.2">
      <c r="A26" s="159"/>
      <c r="B26" s="175" t="s">
        <v>197</v>
      </c>
      <c r="C26" s="178" t="s">
        <v>199</v>
      </c>
      <c r="D26" s="647" t="s">
        <v>200</v>
      </c>
      <c r="E26" s="647"/>
      <c r="F26" s="647" t="s">
        <v>198</v>
      </c>
      <c r="G26" s="647"/>
      <c r="H26" s="179"/>
      <c r="I26" s="179"/>
      <c r="J26" s="159"/>
    </row>
    <row r="27" spans="1:11" ht="15" customHeight="1" x14ac:dyDescent="0.2">
      <c r="A27" s="159"/>
      <c r="B27" s="180">
        <f>H16</f>
        <v>0</v>
      </c>
      <c r="C27" s="156"/>
      <c r="D27" s="648">
        <f>C27*80%</f>
        <v>0</v>
      </c>
      <c r="E27" s="648"/>
      <c r="F27" s="649">
        <f>B27*D27</f>
        <v>0</v>
      </c>
      <c r="G27" s="649"/>
      <c r="H27" s="181"/>
      <c r="I27" s="181"/>
      <c r="J27" s="159"/>
    </row>
    <row r="28" spans="1:11" ht="7.5" customHeight="1" x14ac:dyDescent="0.2">
      <c r="A28" s="159"/>
      <c r="B28" s="159"/>
      <c r="C28" s="159"/>
      <c r="D28" s="159"/>
      <c r="E28" s="159"/>
      <c r="F28" s="159"/>
      <c r="G28" s="160"/>
      <c r="H28" s="159"/>
      <c r="I28" s="159"/>
      <c r="J28" s="159"/>
    </row>
    <row r="29" spans="1:11" x14ac:dyDescent="0.2">
      <c r="A29" s="159"/>
      <c r="B29" s="177" t="s">
        <v>188</v>
      </c>
      <c r="C29" s="159"/>
      <c r="D29" s="159"/>
      <c r="E29" s="159"/>
      <c r="F29" s="159"/>
      <c r="G29" s="160"/>
      <c r="H29" s="159"/>
      <c r="I29" s="159"/>
      <c r="J29" s="159"/>
    </row>
    <row r="30" spans="1:11" ht="22.5" x14ac:dyDescent="0.2">
      <c r="A30" s="159"/>
      <c r="B30" s="175" t="s">
        <v>222</v>
      </c>
      <c r="C30" s="178" t="s">
        <v>199</v>
      </c>
      <c r="D30" s="647" t="s">
        <v>200</v>
      </c>
      <c r="E30" s="647"/>
      <c r="F30" s="647" t="s">
        <v>198</v>
      </c>
      <c r="G30" s="647"/>
      <c r="H30" s="159"/>
      <c r="I30" s="159"/>
      <c r="J30" s="159"/>
    </row>
    <row r="31" spans="1:11" ht="15" customHeight="1" x14ac:dyDescent="0.2">
      <c r="A31" s="159"/>
      <c r="B31" s="180">
        <f>H20</f>
        <v>0</v>
      </c>
      <c r="C31" s="156"/>
      <c r="D31" s="648">
        <f>C31*80%</f>
        <v>0</v>
      </c>
      <c r="E31" s="648"/>
      <c r="F31" s="649">
        <f>B31*D31</f>
        <v>0</v>
      </c>
      <c r="G31" s="649"/>
      <c r="H31" s="159"/>
      <c r="I31" s="159"/>
      <c r="J31" s="159"/>
    </row>
    <row r="32" spans="1:11" x14ac:dyDescent="0.2">
      <c r="A32" s="159"/>
      <c r="B32" s="159"/>
      <c r="C32" s="159"/>
      <c r="D32" s="159"/>
      <c r="E32" s="159"/>
      <c r="F32" s="159"/>
      <c r="G32" s="160"/>
      <c r="H32" s="159"/>
      <c r="I32" s="159"/>
      <c r="J32" s="159"/>
    </row>
    <row r="33" spans="1:10" x14ac:dyDescent="0.2">
      <c r="A33" s="159"/>
      <c r="B33" s="159"/>
      <c r="C33" s="159"/>
      <c r="D33" s="159"/>
      <c r="E33" s="182" t="s">
        <v>201</v>
      </c>
      <c r="F33" s="643">
        <f>F27+F31</f>
        <v>0</v>
      </c>
      <c r="G33" s="644"/>
      <c r="H33" s="159"/>
      <c r="I33" s="159"/>
      <c r="J33" s="159"/>
    </row>
  </sheetData>
  <sheetProtection password="8BE3" sheet="1" objects="1" scenarios="1"/>
  <mergeCells count="19">
    <mergeCell ref="A1:J1"/>
    <mergeCell ref="A2:J2"/>
    <mergeCell ref="D16:F16"/>
    <mergeCell ref="D20:F20"/>
    <mergeCell ref="C5:D5"/>
    <mergeCell ref="E14:F14"/>
    <mergeCell ref="H5:J5"/>
    <mergeCell ref="E5:G5"/>
    <mergeCell ref="C8:J8"/>
    <mergeCell ref="F33:G33"/>
    <mergeCell ref="E18:F18"/>
    <mergeCell ref="D26:E26"/>
    <mergeCell ref="D27:E27"/>
    <mergeCell ref="F26:G26"/>
    <mergeCell ref="F27:G27"/>
    <mergeCell ref="D30:E30"/>
    <mergeCell ref="F30:G30"/>
    <mergeCell ref="D31:E31"/>
    <mergeCell ref="F31:G31"/>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opLeftCell="A13" workbookViewId="0">
      <selection activeCell="F49" sqref="F49:G49"/>
    </sheetView>
  </sheetViews>
  <sheetFormatPr defaultRowHeight="12.75" x14ac:dyDescent="0.2"/>
  <cols>
    <col min="1" max="1" width="3.7109375" style="151" customWidth="1"/>
    <col min="2" max="2" width="9.140625" style="151"/>
    <col min="3" max="3" width="10.7109375" style="151" customWidth="1"/>
    <col min="4" max="4" width="6.5703125" style="151" customWidth="1"/>
    <col min="5" max="5" width="9.140625" style="151"/>
    <col min="6" max="6" width="10.28515625" style="151" customWidth="1"/>
    <col min="7" max="7" width="4" style="154" customWidth="1"/>
    <col min="8" max="8" width="9.85546875" style="151" customWidth="1"/>
    <col min="9" max="9" width="14.28515625" style="151" customWidth="1"/>
    <col min="10" max="256" width="9.140625" style="151"/>
    <col min="257" max="257" width="3.7109375" style="151" customWidth="1"/>
    <col min="258" max="512" width="9.140625" style="151"/>
    <col min="513" max="513" width="3.7109375" style="151" customWidth="1"/>
    <col min="514" max="768" width="9.140625" style="151"/>
    <col min="769" max="769" width="3.7109375" style="151" customWidth="1"/>
    <col min="770" max="1024" width="9.140625" style="151"/>
    <col min="1025" max="1025" width="3.7109375" style="151" customWidth="1"/>
    <col min="1026" max="1280" width="9.140625" style="151"/>
    <col min="1281" max="1281" width="3.7109375" style="151" customWidth="1"/>
    <col min="1282" max="1536" width="9.140625" style="151"/>
    <col min="1537" max="1537" width="3.7109375" style="151" customWidth="1"/>
    <col min="1538" max="1792" width="9.140625" style="151"/>
    <col min="1793" max="1793" width="3.7109375" style="151" customWidth="1"/>
    <col min="1794" max="2048" width="9.140625" style="151"/>
    <col min="2049" max="2049" width="3.7109375" style="151" customWidth="1"/>
    <col min="2050" max="2304" width="9.140625" style="151"/>
    <col min="2305" max="2305" width="3.7109375" style="151" customWidth="1"/>
    <col min="2306" max="2560" width="9.140625" style="151"/>
    <col min="2561" max="2561" width="3.7109375" style="151" customWidth="1"/>
    <col min="2562" max="2816" width="9.140625" style="151"/>
    <col min="2817" max="2817" width="3.7109375" style="151" customWidth="1"/>
    <col min="2818" max="3072" width="9.140625" style="151"/>
    <col min="3073" max="3073" width="3.7109375" style="151" customWidth="1"/>
    <col min="3074" max="3328" width="9.140625" style="151"/>
    <col min="3329" max="3329" width="3.7109375" style="151" customWidth="1"/>
    <col min="3330" max="3584" width="9.140625" style="151"/>
    <col min="3585" max="3585" width="3.7109375" style="151" customWidth="1"/>
    <col min="3586" max="3840" width="9.140625" style="151"/>
    <col min="3841" max="3841" width="3.7109375" style="151" customWidth="1"/>
    <col min="3842" max="4096" width="9.140625" style="151"/>
    <col min="4097" max="4097" width="3.7109375" style="151" customWidth="1"/>
    <col min="4098" max="4352" width="9.140625" style="151"/>
    <col min="4353" max="4353" width="3.7109375" style="151" customWidth="1"/>
    <col min="4354" max="4608" width="9.140625" style="151"/>
    <col min="4609" max="4609" width="3.7109375" style="151" customWidth="1"/>
    <col min="4610" max="4864" width="9.140625" style="151"/>
    <col min="4865" max="4865" width="3.7109375" style="151" customWidth="1"/>
    <col min="4866" max="5120" width="9.140625" style="151"/>
    <col min="5121" max="5121" width="3.7109375" style="151" customWidth="1"/>
    <col min="5122" max="5376" width="9.140625" style="151"/>
    <col min="5377" max="5377" width="3.7109375" style="151" customWidth="1"/>
    <col min="5378" max="5632" width="9.140625" style="151"/>
    <col min="5633" max="5633" width="3.7109375" style="151" customWidth="1"/>
    <col min="5634" max="5888" width="9.140625" style="151"/>
    <col min="5889" max="5889" width="3.7109375" style="151" customWidth="1"/>
    <col min="5890" max="6144" width="9.140625" style="151"/>
    <col min="6145" max="6145" width="3.7109375" style="151" customWidth="1"/>
    <col min="6146" max="6400" width="9.140625" style="151"/>
    <col min="6401" max="6401" width="3.7109375" style="151" customWidth="1"/>
    <col min="6402" max="6656" width="9.140625" style="151"/>
    <col min="6657" max="6657" width="3.7109375" style="151" customWidth="1"/>
    <col min="6658" max="6912" width="9.140625" style="151"/>
    <col min="6913" max="6913" width="3.7109375" style="151" customWidth="1"/>
    <col min="6914" max="7168" width="9.140625" style="151"/>
    <col min="7169" max="7169" width="3.7109375" style="151" customWidth="1"/>
    <col min="7170" max="7424" width="9.140625" style="151"/>
    <col min="7425" max="7425" width="3.7109375" style="151" customWidth="1"/>
    <col min="7426" max="7680" width="9.140625" style="151"/>
    <col min="7681" max="7681" width="3.7109375" style="151" customWidth="1"/>
    <col min="7682" max="7936" width="9.140625" style="151"/>
    <col min="7937" max="7937" width="3.7109375" style="151" customWidth="1"/>
    <col min="7938" max="8192" width="9.140625" style="151"/>
    <col min="8193" max="8193" width="3.7109375" style="151" customWidth="1"/>
    <col min="8194" max="8448" width="9.140625" style="151"/>
    <col min="8449" max="8449" width="3.7109375" style="151" customWidth="1"/>
    <col min="8450" max="8704" width="9.140625" style="151"/>
    <col min="8705" max="8705" width="3.7109375" style="151" customWidth="1"/>
    <col min="8706" max="8960" width="9.140625" style="151"/>
    <col min="8961" max="8961" width="3.7109375" style="151" customWidth="1"/>
    <col min="8962" max="9216" width="9.140625" style="151"/>
    <col min="9217" max="9217" width="3.7109375" style="151" customWidth="1"/>
    <col min="9218" max="9472" width="9.140625" style="151"/>
    <col min="9473" max="9473" width="3.7109375" style="151" customWidth="1"/>
    <col min="9474" max="9728" width="9.140625" style="151"/>
    <col min="9729" max="9729" width="3.7109375" style="151" customWidth="1"/>
    <col min="9730" max="9984" width="9.140625" style="151"/>
    <col min="9985" max="9985" width="3.7109375" style="151" customWidth="1"/>
    <col min="9986" max="10240" width="9.140625" style="151"/>
    <col min="10241" max="10241" width="3.7109375" style="151" customWidth="1"/>
    <col min="10242" max="10496" width="9.140625" style="151"/>
    <col min="10497" max="10497" width="3.7109375" style="151" customWidth="1"/>
    <col min="10498" max="10752" width="9.140625" style="151"/>
    <col min="10753" max="10753" width="3.7109375" style="151" customWidth="1"/>
    <col min="10754" max="11008" width="9.140625" style="151"/>
    <col min="11009" max="11009" width="3.7109375" style="151" customWidth="1"/>
    <col min="11010" max="11264" width="9.140625" style="151"/>
    <col min="11265" max="11265" width="3.7109375" style="151" customWidth="1"/>
    <col min="11266" max="11520" width="9.140625" style="151"/>
    <col min="11521" max="11521" width="3.7109375" style="151" customWidth="1"/>
    <col min="11522" max="11776" width="9.140625" style="151"/>
    <col min="11777" max="11777" width="3.7109375" style="151" customWidth="1"/>
    <col min="11778" max="12032" width="9.140625" style="151"/>
    <col min="12033" max="12033" width="3.7109375" style="151" customWidth="1"/>
    <col min="12034" max="12288" width="9.140625" style="151"/>
    <col min="12289" max="12289" width="3.7109375" style="151" customWidth="1"/>
    <col min="12290" max="12544" width="9.140625" style="151"/>
    <col min="12545" max="12545" width="3.7109375" style="151" customWidth="1"/>
    <col min="12546" max="12800" width="9.140625" style="151"/>
    <col min="12801" max="12801" width="3.7109375" style="151" customWidth="1"/>
    <col min="12802" max="13056" width="9.140625" style="151"/>
    <col min="13057" max="13057" width="3.7109375" style="151" customWidth="1"/>
    <col min="13058" max="13312" width="9.140625" style="151"/>
    <col min="13313" max="13313" width="3.7109375" style="151" customWidth="1"/>
    <col min="13314" max="13568" width="9.140625" style="151"/>
    <col min="13569" max="13569" width="3.7109375" style="151" customWidth="1"/>
    <col min="13570" max="13824" width="9.140625" style="151"/>
    <col min="13825" max="13825" width="3.7109375" style="151" customWidth="1"/>
    <col min="13826" max="14080" width="9.140625" style="151"/>
    <col min="14081" max="14081" width="3.7109375" style="151" customWidth="1"/>
    <col min="14082" max="14336" width="9.140625" style="151"/>
    <col min="14337" max="14337" width="3.7109375" style="151" customWidth="1"/>
    <col min="14338" max="14592" width="9.140625" style="151"/>
    <col min="14593" max="14593" width="3.7109375" style="151" customWidth="1"/>
    <col min="14594" max="14848" width="9.140625" style="151"/>
    <col min="14849" max="14849" width="3.7109375" style="151" customWidth="1"/>
    <col min="14850" max="15104" width="9.140625" style="151"/>
    <col min="15105" max="15105" width="3.7109375" style="151" customWidth="1"/>
    <col min="15106" max="15360" width="9.140625" style="151"/>
    <col min="15361" max="15361" width="3.7109375" style="151" customWidth="1"/>
    <col min="15362" max="15616" width="9.140625" style="151"/>
    <col min="15617" max="15617" width="3.7109375" style="151" customWidth="1"/>
    <col min="15618" max="15872" width="9.140625" style="151"/>
    <col min="15873" max="15873" width="3.7109375" style="151" customWidth="1"/>
    <col min="15874" max="16128" width="9.140625" style="151"/>
    <col min="16129" max="16129" width="3.7109375" style="151" customWidth="1"/>
    <col min="16130" max="16384" width="9.140625" style="151"/>
  </cols>
  <sheetData>
    <row r="1" spans="1:11" ht="15" x14ac:dyDescent="0.25">
      <c r="A1" s="650" t="s">
        <v>194</v>
      </c>
      <c r="B1" s="650"/>
      <c r="C1" s="650"/>
      <c r="D1" s="650"/>
      <c r="E1" s="650"/>
      <c r="F1" s="650"/>
      <c r="G1" s="650"/>
      <c r="H1" s="650"/>
      <c r="I1" s="650"/>
      <c r="J1" s="650"/>
      <c r="K1" s="155"/>
    </row>
    <row r="2" spans="1:11" ht="45.75" customHeight="1" x14ac:dyDescent="0.25">
      <c r="A2" s="651" t="s">
        <v>186</v>
      </c>
      <c r="B2" s="651"/>
      <c r="C2" s="651"/>
      <c r="D2" s="651"/>
      <c r="E2" s="651"/>
      <c r="F2" s="651"/>
      <c r="G2" s="651"/>
      <c r="H2" s="651"/>
      <c r="I2" s="651"/>
      <c r="J2" s="651"/>
      <c r="K2" s="155"/>
    </row>
    <row r="3" spans="1:11" x14ac:dyDescent="0.2">
      <c r="A3" s="157" t="s">
        <v>178</v>
      </c>
      <c r="B3" s="158" t="s">
        <v>179</v>
      </c>
      <c r="C3" s="157"/>
      <c r="D3" s="159"/>
      <c r="E3" s="159"/>
      <c r="F3" s="159"/>
      <c r="G3" s="160"/>
      <c r="H3" s="159"/>
      <c r="I3" s="159"/>
      <c r="J3" s="159"/>
    </row>
    <row r="4" spans="1:11" x14ac:dyDescent="0.2">
      <c r="A4" s="157"/>
      <c r="B4" s="158"/>
      <c r="C4" s="157"/>
      <c r="D4" s="159"/>
      <c r="E4" s="159"/>
      <c r="F4" s="159"/>
      <c r="G4" s="160"/>
      <c r="H4" s="159"/>
      <c r="I4" s="159"/>
      <c r="J4" s="159"/>
    </row>
    <row r="5" spans="1:11" x14ac:dyDescent="0.2">
      <c r="A5" s="157"/>
      <c r="B5" s="161" t="s">
        <v>192</v>
      </c>
      <c r="C5" s="653"/>
      <c r="D5" s="654"/>
      <c r="E5" s="655" t="s">
        <v>193</v>
      </c>
      <c r="F5" s="655"/>
      <c r="G5" s="655"/>
      <c r="H5" s="653"/>
      <c r="I5" s="653"/>
      <c r="J5" s="653"/>
    </row>
    <row r="6" spans="1:11" x14ac:dyDescent="0.2">
      <c r="A6" s="157"/>
      <c r="B6" s="158"/>
      <c r="C6" s="157"/>
      <c r="D6" s="159"/>
      <c r="E6" s="159"/>
      <c r="F6" s="159"/>
      <c r="G6" s="160"/>
      <c r="H6" s="159"/>
      <c r="I6" s="159"/>
      <c r="J6" s="159"/>
    </row>
    <row r="7" spans="1:11" x14ac:dyDescent="0.2">
      <c r="A7" s="159"/>
      <c r="B7" s="161" t="s">
        <v>205</v>
      </c>
      <c r="C7" s="159"/>
      <c r="D7" s="159"/>
      <c r="E7" s="159"/>
      <c r="F7" s="159"/>
      <c r="G7" s="160"/>
      <c r="H7" s="159"/>
      <c r="I7" s="159"/>
      <c r="J7" s="159"/>
    </row>
    <row r="8" spans="1:11" x14ac:dyDescent="0.2">
      <c r="A8" s="159"/>
      <c r="B8" s="211" t="s">
        <v>180</v>
      </c>
      <c r="C8" s="656"/>
      <c r="D8" s="656"/>
      <c r="E8" s="656"/>
      <c r="F8" s="656"/>
      <c r="G8" s="656"/>
      <c r="H8" s="656"/>
      <c r="I8" s="656"/>
      <c r="J8" s="656"/>
    </row>
    <row r="9" spans="1:11" x14ac:dyDescent="0.2">
      <c r="A9" s="159"/>
      <c r="B9" s="211" t="s">
        <v>181</v>
      </c>
      <c r="C9" s="204">
        <f>'Abaco superfici'!$E$40</f>
        <v>0</v>
      </c>
      <c r="D9" s="159"/>
      <c r="E9" s="159"/>
      <c r="F9" s="159"/>
      <c r="G9" s="160"/>
      <c r="H9" s="159"/>
      <c r="I9" s="159"/>
      <c r="J9" s="159"/>
    </row>
    <row r="10" spans="1:11" x14ac:dyDescent="0.2">
      <c r="A10" s="159"/>
      <c r="B10" s="211"/>
      <c r="C10" s="211"/>
      <c r="D10" s="211"/>
      <c r="E10" s="159"/>
      <c r="F10" s="159"/>
      <c r="G10" s="160"/>
      <c r="H10" s="159"/>
      <c r="I10" s="159"/>
      <c r="J10" s="159"/>
    </row>
    <row r="11" spans="1:11" ht="25.5" customHeight="1" x14ac:dyDescent="0.2">
      <c r="A11" s="157" t="s">
        <v>182</v>
      </c>
      <c r="B11" s="158" t="s">
        <v>227</v>
      </c>
      <c r="C11" s="158"/>
      <c r="D11" s="158"/>
      <c r="E11" s="161"/>
      <c r="F11" s="161"/>
      <c r="G11" s="163"/>
      <c r="H11" s="161"/>
      <c r="I11" s="159"/>
      <c r="J11" s="159"/>
    </row>
    <row r="12" spans="1:11" ht="11.25" customHeight="1" x14ac:dyDescent="0.2">
      <c r="A12" s="157"/>
      <c r="B12" s="158"/>
      <c r="C12" s="158"/>
      <c r="D12" s="158"/>
      <c r="E12" s="161"/>
      <c r="F12" s="161"/>
      <c r="G12" s="163"/>
      <c r="H12" s="161"/>
      <c r="I12" s="159"/>
      <c r="J12" s="159"/>
    </row>
    <row r="13" spans="1:11" ht="18" customHeight="1" x14ac:dyDescent="0.25">
      <c r="A13" s="157"/>
      <c r="B13" s="164" t="s">
        <v>225</v>
      </c>
      <c r="C13" s="158"/>
      <c r="D13" s="158"/>
      <c r="E13" s="161"/>
      <c r="F13" s="161"/>
      <c r="G13" s="163"/>
      <c r="H13" s="161"/>
      <c r="I13" s="159"/>
      <c r="J13" s="174"/>
      <c r="K13" s="152"/>
    </row>
    <row r="14" spans="1:11" ht="12.95" customHeight="1" x14ac:dyDescent="0.25">
      <c r="A14" s="161"/>
      <c r="B14" s="161" t="s">
        <v>190</v>
      </c>
      <c r="C14" s="161"/>
      <c r="D14" s="161"/>
      <c r="E14" s="645" t="s">
        <v>195</v>
      </c>
      <c r="F14" s="646"/>
      <c r="G14" s="163"/>
      <c r="H14" s="165"/>
      <c r="I14" s="159"/>
      <c r="J14" s="174"/>
      <c r="K14" s="152"/>
    </row>
    <row r="15" spans="1:11" ht="12.95" customHeight="1" x14ac:dyDescent="0.25">
      <c r="A15" s="161"/>
      <c r="B15" s="157" t="s">
        <v>226</v>
      </c>
      <c r="C15" s="161"/>
      <c r="D15" s="161"/>
      <c r="E15" s="192"/>
      <c r="F15" s="166">
        <v>100</v>
      </c>
      <c r="G15" s="163"/>
      <c r="H15" s="159"/>
      <c r="I15" s="159"/>
      <c r="J15" s="174"/>
      <c r="K15" s="152"/>
    </row>
    <row r="16" spans="1:11" ht="12.95" customHeight="1" x14ac:dyDescent="0.25">
      <c r="A16" s="161"/>
      <c r="B16" s="161"/>
      <c r="C16" s="161"/>
      <c r="D16" s="645" t="s">
        <v>202</v>
      </c>
      <c r="E16" s="652"/>
      <c r="F16" s="652"/>
      <c r="G16" s="210" t="s">
        <v>122</v>
      </c>
      <c r="H16" s="176">
        <f>C9/100*E15</f>
        <v>0</v>
      </c>
      <c r="I16" s="159"/>
      <c r="J16" s="174"/>
      <c r="K16" s="152"/>
    </row>
    <row r="17" spans="1:11" ht="12.95" customHeight="1" x14ac:dyDescent="0.25">
      <c r="A17" s="161"/>
      <c r="B17" s="161"/>
      <c r="C17" s="161"/>
      <c r="D17" s="168"/>
      <c r="E17" s="168"/>
      <c r="F17" s="169"/>
      <c r="G17" s="170"/>
      <c r="H17" s="171"/>
      <c r="I17" s="159"/>
      <c r="J17" s="174"/>
      <c r="K17" s="152"/>
    </row>
    <row r="18" spans="1:11" ht="12.95" customHeight="1" x14ac:dyDescent="0.25">
      <c r="A18" s="161"/>
      <c r="B18" s="161" t="s">
        <v>191</v>
      </c>
      <c r="C18" s="161"/>
      <c r="D18" s="161"/>
      <c r="E18" s="645" t="s">
        <v>195</v>
      </c>
      <c r="F18" s="646"/>
      <c r="G18" s="163"/>
      <c r="H18" s="172"/>
      <c r="I18" s="159"/>
      <c r="J18" s="174"/>
      <c r="K18" s="152"/>
    </row>
    <row r="19" spans="1:11" ht="12.95" customHeight="1" x14ac:dyDescent="0.25">
      <c r="A19" s="161"/>
      <c r="B19" s="157" t="s">
        <v>226</v>
      </c>
      <c r="C19" s="161"/>
      <c r="D19" s="161"/>
      <c r="E19" s="192"/>
      <c r="F19" s="173">
        <v>100</v>
      </c>
      <c r="G19" s="163"/>
      <c r="H19" s="172"/>
      <c r="I19" s="159"/>
      <c r="J19" s="174"/>
      <c r="K19" s="152"/>
    </row>
    <row r="20" spans="1:11" ht="12.95" customHeight="1" x14ac:dyDescent="0.25">
      <c r="A20" s="161"/>
      <c r="B20" s="161"/>
      <c r="C20" s="161"/>
      <c r="D20" s="645" t="s">
        <v>203</v>
      </c>
      <c r="E20" s="652"/>
      <c r="F20" s="652"/>
      <c r="G20" s="210" t="s">
        <v>122</v>
      </c>
      <c r="H20" s="176">
        <f>C9/100*E19</f>
        <v>0</v>
      </c>
      <c r="I20" s="159"/>
      <c r="J20" s="174"/>
      <c r="K20" s="152"/>
    </row>
    <row r="21" spans="1:11" ht="12.95" customHeight="1" x14ac:dyDescent="0.25">
      <c r="A21" s="161"/>
      <c r="B21" s="161"/>
      <c r="C21" s="161"/>
      <c r="D21" s="170"/>
      <c r="E21" s="170"/>
      <c r="F21" s="170"/>
      <c r="G21" s="170"/>
      <c r="H21" s="213"/>
      <c r="I21" s="159"/>
      <c r="J21" s="174"/>
      <c r="K21" s="152"/>
    </row>
    <row r="22" spans="1:11" ht="12.95" customHeight="1" x14ac:dyDescent="0.25">
      <c r="A22" s="161"/>
      <c r="B22" s="161"/>
      <c r="C22" s="161"/>
      <c r="D22" s="170"/>
      <c r="E22" s="170"/>
      <c r="F22" s="170"/>
      <c r="G22" s="170"/>
      <c r="H22" s="213"/>
      <c r="I22" s="159"/>
      <c r="J22" s="174"/>
      <c r="K22" s="152"/>
    </row>
    <row r="23" spans="1:11" ht="12.95" customHeight="1" x14ac:dyDescent="0.25">
      <c r="A23" s="161"/>
      <c r="B23" s="161"/>
      <c r="C23" s="161"/>
      <c r="D23" s="170"/>
      <c r="E23" s="170"/>
      <c r="F23" s="170"/>
      <c r="G23" s="170"/>
      <c r="H23" s="213"/>
      <c r="I23" s="159"/>
      <c r="J23" s="174"/>
      <c r="K23" s="152"/>
    </row>
    <row r="24" spans="1:11" ht="18" customHeight="1" x14ac:dyDescent="0.25">
      <c r="A24" s="161"/>
      <c r="B24" s="164" t="s">
        <v>223</v>
      </c>
      <c r="C24" s="158"/>
      <c r="D24" s="158"/>
      <c r="E24" s="161"/>
      <c r="F24" s="161"/>
      <c r="G24" s="163"/>
      <c r="H24" s="161"/>
      <c r="I24" s="159"/>
      <c r="J24" s="174"/>
      <c r="K24" s="152"/>
    </row>
    <row r="25" spans="1:11" ht="12.95" customHeight="1" x14ac:dyDescent="0.25">
      <c r="A25" s="161"/>
      <c r="B25" s="161" t="s">
        <v>190</v>
      </c>
      <c r="C25" s="161"/>
      <c r="D25" s="161"/>
      <c r="E25" s="645" t="s">
        <v>195</v>
      </c>
      <c r="F25" s="646"/>
      <c r="G25" s="163"/>
      <c r="H25" s="165"/>
      <c r="I25" s="159"/>
      <c r="J25" s="174"/>
      <c r="K25" s="152"/>
    </row>
    <row r="26" spans="1:11" ht="12.95" customHeight="1" x14ac:dyDescent="0.25">
      <c r="A26" s="161"/>
      <c r="B26" s="157" t="s">
        <v>224</v>
      </c>
      <c r="C26" s="161"/>
      <c r="D26" s="161"/>
      <c r="E26" s="192"/>
      <c r="F26" s="166">
        <v>100</v>
      </c>
      <c r="G26" s="163"/>
      <c r="H26" s="159"/>
      <c r="I26" s="159"/>
      <c r="J26" s="174"/>
      <c r="K26" s="152"/>
    </row>
    <row r="27" spans="1:11" ht="12.95" customHeight="1" x14ac:dyDescent="0.25">
      <c r="A27" s="161"/>
      <c r="B27" s="161"/>
      <c r="C27" s="161"/>
      <c r="D27" s="645" t="s">
        <v>202</v>
      </c>
      <c r="E27" s="652"/>
      <c r="F27" s="652"/>
      <c r="G27" s="210" t="s">
        <v>122</v>
      </c>
      <c r="H27" s="176">
        <f>C9/100*E26</f>
        <v>0</v>
      </c>
      <c r="I27" s="159"/>
      <c r="J27" s="174"/>
      <c r="K27" s="152"/>
    </row>
    <row r="28" spans="1:11" ht="12.95" customHeight="1" x14ac:dyDescent="0.25">
      <c r="A28" s="161"/>
      <c r="B28" s="161"/>
      <c r="C28" s="161"/>
      <c r="D28" s="168"/>
      <c r="E28" s="168"/>
      <c r="F28" s="169"/>
      <c r="G28" s="170"/>
      <c r="H28" s="171"/>
      <c r="I28" s="159"/>
      <c r="J28" s="174"/>
      <c r="K28" s="152"/>
    </row>
    <row r="29" spans="1:11" ht="12.95" customHeight="1" x14ac:dyDescent="0.25">
      <c r="A29" s="161"/>
      <c r="B29" s="161" t="s">
        <v>191</v>
      </c>
      <c r="C29" s="161"/>
      <c r="D29" s="161"/>
      <c r="E29" s="645" t="s">
        <v>195</v>
      </c>
      <c r="F29" s="646"/>
      <c r="G29" s="163"/>
      <c r="H29" s="172"/>
      <c r="I29" s="159"/>
      <c r="J29" s="174"/>
      <c r="K29" s="152"/>
    </row>
    <row r="30" spans="1:11" ht="12.95" customHeight="1" x14ac:dyDescent="0.25">
      <c r="A30" s="161"/>
      <c r="B30" s="157" t="s">
        <v>224</v>
      </c>
      <c r="C30" s="161"/>
      <c r="D30" s="161"/>
      <c r="E30" s="192"/>
      <c r="F30" s="173">
        <v>100</v>
      </c>
      <c r="G30" s="163"/>
      <c r="H30" s="172"/>
      <c r="I30" s="159"/>
      <c r="J30" s="174"/>
      <c r="K30" s="152"/>
    </row>
    <row r="31" spans="1:11" ht="12.95" customHeight="1" x14ac:dyDescent="0.25">
      <c r="A31" s="161"/>
      <c r="B31" s="161"/>
      <c r="C31" s="161"/>
      <c r="D31" s="645" t="s">
        <v>203</v>
      </c>
      <c r="E31" s="652"/>
      <c r="F31" s="652"/>
      <c r="G31" s="210" t="s">
        <v>122</v>
      </c>
      <c r="H31" s="176">
        <f>C9/100*E30</f>
        <v>0</v>
      </c>
      <c r="I31" s="159"/>
      <c r="J31" s="174"/>
      <c r="K31" s="152"/>
    </row>
    <row r="32" spans="1:11" ht="12.95" customHeight="1" x14ac:dyDescent="0.25">
      <c r="A32" s="161"/>
      <c r="B32" s="161"/>
      <c r="C32" s="161"/>
      <c r="D32" s="170"/>
      <c r="E32" s="170"/>
      <c r="F32" s="170"/>
      <c r="G32" s="170"/>
      <c r="H32" s="213"/>
      <c r="I32" s="159"/>
      <c r="J32" s="174"/>
      <c r="K32" s="152"/>
    </row>
    <row r="33" spans="1:11" ht="12.95" customHeight="1" x14ac:dyDescent="0.25">
      <c r="A33" s="161"/>
      <c r="B33" s="161"/>
      <c r="C33" s="161"/>
      <c r="D33" s="170"/>
      <c r="E33" s="170"/>
      <c r="F33" s="170"/>
      <c r="G33" s="170"/>
      <c r="H33" s="213"/>
      <c r="I33" s="159"/>
      <c r="J33" s="174"/>
      <c r="K33" s="152"/>
    </row>
    <row r="34" spans="1:11" ht="12.95" customHeight="1" x14ac:dyDescent="0.25">
      <c r="A34" s="161"/>
      <c r="B34" s="161"/>
      <c r="C34" s="161"/>
      <c r="D34" s="170"/>
      <c r="E34" s="170"/>
      <c r="F34" s="170"/>
      <c r="G34" s="170"/>
      <c r="H34" s="213"/>
      <c r="I34" s="159"/>
      <c r="J34" s="174"/>
      <c r="K34" s="152"/>
    </row>
    <row r="35" spans="1:11" ht="18" customHeight="1" x14ac:dyDescent="0.25">
      <c r="A35" s="161"/>
      <c r="B35" s="164" t="s">
        <v>230</v>
      </c>
      <c r="C35" s="157"/>
      <c r="D35" s="161"/>
      <c r="E35" s="161"/>
      <c r="F35" s="161"/>
      <c r="G35" s="163"/>
      <c r="H35" s="163"/>
      <c r="I35" s="159"/>
      <c r="J35" s="174"/>
      <c r="K35" s="152"/>
    </row>
    <row r="36" spans="1:11" ht="12.95" customHeight="1" x14ac:dyDescent="0.25">
      <c r="A36" s="161"/>
      <c r="B36" s="161"/>
      <c r="C36" s="161"/>
      <c r="D36" s="657" t="s">
        <v>228</v>
      </c>
      <c r="E36" s="657"/>
      <c r="F36" s="645"/>
      <c r="G36" s="210" t="s">
        <v>122</v>
      </c>
      <c r="H36" s="176">
        <f>H16-H27</f>
        <v>0</v>
      </c>
      <c r="I36" s="159"/>
      <c r="J36" s="174"/>
      <c r="K36" s="152"/>
    </row>
    <row r="37" spans="1:11" ht="12.95" customHeight="1" x14ac:dyDescent="0.25">
      <c r="A37" s="161"/>
      <c r="B37" s="161"/>
      <c r="C37" s="161"/>
      <c r="D37" s="657" t="s">
        <v>229</v>
      </c>
      <c r="E37" s="657"/>
      <c r="F37" s="645"/>
      <c r="G37" s="210" t="s">
        <v>122</v>
      </c>
      <c r="H37" s="176">
        <f>H20-H31</f>
        <v>0</v>
      </c>
      <c r="I37" s="159"/>
      <c r="J37" s="174"/>
      <c r="K37" s="152"/>
    </row>
    <row r="38" spans="1:11" ht="12.95" customHeight="1" x14ac:dyDescent="0.25">
      <c r="A38" s="161"/>
      <c r="B38" s="161"/>
      <c r="C38" s="161"/>
      <c r="D38" s="170"/>
      <c r="E38" s="170"/>
      <c r="F38" s="170"/>
      <c r="G38" s="170"/>
      <c r="H38" s="213"/>
      <c r="I38" s="159"/>
      <c r="J38" s="174"/>
      <c r="K38" s="152"/>
    </row>
    <row r="39" spans="1:11" ht="12.95" customHeight="1" x14ac:dyDescent="0.25">
      <c r="A39" s="157"/>
      <c r="B39" s="161"/>
      <c r="C39" s="161"/>
      <c r="D39" s="168"/>
      <c r="E39" s="168"/>
      <c r="F39" s="174"/>
      <c r="G39" s="170"/>
      <c r="H39" s="171"/>
      <c r="I39" s="159"/>
      <c r="J39" s="174"/>
      <c r="K39" s="152"/>
    </row>
    <row r="40" spans="1:11" x14ac:dyDescent="0.2">
      <c r="A40" s="159"/>
      <c r="B40" s="159"/>
      <c r="C40" s="159"/>
      <c r="D40" s="159"/>
      <c r="E40" s="159"/>
      <c r="F40" s="159"/>
      <c r="G40" s="160"/>
      <c r="H40" s="159"/>
      <c r="I40" s="159"/>
      <c r="J40" s="159"/>
    </row>
    <row r="41" spans="1:11" x14ac:dyDescent="0.2">
      <c r="A41" s="158" t="s">
        <v>184</v>
      </c>
      <c r="B41" s="158" t="s">
        <v>185</v>
      </c>
      <c r="C41" s="159"/>
      <c r="D41" s="158"/>
      <c r="E41" s="158"/>
      <c r="F41" s="159"/>
      <c r="G41" s="160"/>
      <c r="H41" s="159"/>
      <c r="I41" s="159"/>
      <c r="J41" s="159"/>
    </row>
    <row r="42" spans="1:11" x14ac:dyDescent="0.2">
      <c r="A42" s="159"/>
      <c r="B42" s="159"/>
      <c r="C42" s="159"/>
      <c r="D42" s="159"/>
      <c r="E42" s="159"/>
      <c r="F42" s="159"/>
      <c r="G42" s="160"/>
      <c r="H42" s="159"/>
      <c r="I42" s="159"/>
      <c r="J42" s="159"/>
    </row>
    <row r="43" spans="1:11" ht="15.75" customHeight="1" x14ac:dyDescent="0.2">
      <c r="A43" s="159"/>
      <c r="B43" s="177" t="s">
        <v>187</v>
      </c>
      <c r="C43" s="159"/>
      <c r="D43" s="159"/>
      <c r="E43" s="159"/>
      <c r="F43" s="159"/>
      <c r="G43" s="160"/>
      <c r="H43" s="159"/>
      <c r="I43" s="159"/>
      <c r="J43" s="159"/>
    </row>
    <row r="44" spans="1:11" ht="24.75" customHeight="1" x14ac:dyDescent="0.2">
      <c r="A44" s="159"/>
      <c r="B44" s="175" t="s">
        <v>197</v>
      </c>
      <c r="C44" s="212" t="s">
        <v>199</v>
      </c>
      <c r="D44" s="647" t="s">
        <v>200</v>
      </c>
      <c r="E44" s="647"/>
      <c r="F44" s="647" t="s">
        <v>198</v>
      </c>
      <c r="G44" s="647"/>
      <c r="H44" s="179"/>
      <c r="I44" s="179"/>
      <c r="J44" s="159"/>
    </row>
    <row r="45" spans="1:11" ht="15" customHeight="1" x14ac:dyDescent="0.2">
      <c r="A45" s="159"/>
      <c r="B45" s="180">
        <f>H36</f>
        <v>0</v>
      </c>
      <c r="C45" s="156"/>
      <c r="D45" s="648">
        <f>C45*80%</f>
        <v>0</v>
      </c>
      <c r="E45" s="648"/>
      <c r="F45" s="649">
        <f>B45*D45</f>
        <v>0</v>
      </c>
      <c r="G45" s="649"/>
      <c r="H45" s="181"/>
      <c r="I45" s="181"/>
      <c r="J45" s="159"/>
    </row>
    <row r="46" spans="1:11" ht="7.5" customHeight="1" x14ac:dyDescent="0.2">
      <c r="A46" s="159"/>
      <c r="B46" s="159"/>
      <c r="C46" s="159"/>
      <c r="D46" s="159"/>
      <c r="E46" s="159"/>
      <c r="F46" s="159"/>
      <c r="G46" s="160"/>
      <c r="H46" s="159"/>
      <c r="I46" s="159"/>
      <c r="J46" s="159"/>
    </row>
    <row r="47" spans="1:11" x14ac:dyDescent="0.2">
      <c r="A47" s="159"/>
      <c r="B47" s="177" t="s">
        <v>188</v>
      </c>
      <c r="C47" s="159"/>
      <c r="D47" s="159"/>
      <c r="E47" s="159"/>
      <c r="F47" s="159"/>
      <c r="G47" s="160"/>
      <c r="H47" s="159"/>
      <c r="I47" s="159"/>
      <c r="J47" s="159"/>
    </row>
    <row r="48" spans="1:11" ht="22.5" x14ac:dyDescent="0.2">
      <c r="A48" s="159"/>
      <c r="B48" s="175" t="s">
        <v>222</v>
      </c>
      <c r="C48" s="212" t="s">
        <v>199</v>
      </c>
      <c r="D48" s="647" t="s">
        <v>200</v>
      </c>
      <c r="E48" s="647"/>
      <c r="F48" s="647" t="s">
        <v>198</v>
      </c>
      <c r="G48" s="647"/>
      <c r="H48" s="159"/>
      <c r="I48" s="159"/>
      <c r="J48" s="159"/>
    </row>
    <row r="49" spans="1:10" ht="15" customHeight="1" x14ac:dyDescent="0.2">
      <c r="A49" s="159"/>
      <c r="B49" s="180">
        <f>H37</f>
        <v>0</v>
      </c>
      <c r="C49" s="156"/>
      <c r="D49" s="648">
        <f>C49*80%</f>
        <v>0</v>
      </c>
      <c r="E49" s="648"/>
      <c r="F49" s="649">
        <f>B49*D49</f>
        <v>0</v>
      </c>
      <c r="G49" s="649"/>
      <c r="H49" s="159"/>
      <c r="I49" s="159"/>
      <c r="J49" s="159"/>
    </row>
    <row r="50" spans="1:10" x14ac:dyDescent="0.2">
      <c r="A50" s="159"/>
      <c r="B50" s="159"/>
      <c r="C50" s="159"/>
      <c r="D50" s="159"/>
      <c r="E50" s="159"/>
      <c r="F50" s="159"/>
      <c r="G50" s="160"/>
      <c r="H50" s="159"/>
      <c r="I50" s="159"/>
      <c r="J50" s="159"/>
    </row>
    <row r="51" spans="1:10" x14ac:dyDescent="0.2">
      <c r="A51" s="159"/>
      <c r="B51" s="159"/>
      <c r="C51" s="159"/>
      <c r="D51" s="159"/>
      <c r="E51" s="182" t="s">
        <v>201</v>
      </c>
      <c r="F51" s="643">
        <f>F45+F49</f>
        <v>0</v>
      </c>
      <c r="G51" s="644"/>
      <c r="H51" s="159"/>
      <c r="I51" s="159"/>
      <c r="J51" s="159"/>
    </row>
  </sheetData>
  <sheetProtection password="8A71" sheet="1" objects="1" scenarios="1"/>
  <mergeCells count="25">
    <mergeCell ref="F51:G51"/>
    <mergeCell ref="E25:F25"/>
    <mergeCell ref="D27:F27"/>
    <mergeCell ref="E29:F29"/>
    <mergeCell ref="D31:F31"/>
    <mergeCell ref="D36:F36"/>
    <mergeCell ref="D37:F37"/>
    <mergeCell ref="D45:E45"/>
    <mergeCell ref="F45:G45"/>
    <mergeCell ref="D48:E48"/>
    <mergeCell ref="F48:G48"/>
    <mergeCell ref="D49:E49"/>
    <mergeCell ref="F49:G49"/>
    <mergeCell ref="E14:F14"/>
    <mergeCell ref="D16:F16"/>
    <mergeCell ref="E18:F18"/>
    <mergeCell ref="D20:F20"/>
    <mergeCell ref="D44:E44"/>
    <mergeCell ref="F44:G44"/>
    <mergeCell ref="C8:J8"/>
    <mergeCell ref="A1:J1"/>
    <mergeCell ref="A2:J2"/>
    <mergeCell ref="C5:D5"/>
    <mergeCell ref="E5:G5"/>
    <mergeCell ref="H5:J5"/>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6" width="13.42578125" style="115" customWidth="1"/>
    <col min="17" max="16384" width="9.140625" style="118"/>
  </cols>
  <sheetData>
    <row r="1" spans="1:17" ht="27" hidden="1" customHeight="1" x14ac:dyDescent="0.3">
      <c r="A1" s="115"/>
      <c r="B1" s="115"/>
      <c r="C1" s="115"/>
      <c r="D1" s="115"/>
      <c r="E1" s="115"/>
      <c r="F1" s="115"/>
      <c r="G1" s="115"/>
      <c r="H1" s="115"/>
      <c r="I1" s="115"/>
      <c r="J1" s="115"/>
    </row>
    <row r="2" spans="1:17" ht="27" hidden="1" customHeight="1" x14ac:dyDescent="0.3">
      <c r="A2" s="115"/>
      <c r="B2" s="115"/>
      <c r="C2" s="115"/>
      <c r="D2" s="115"/>
      <c r="E2" s="115"/>
      <c r="F2" s="115"/>
      <c r="G2" s="115"/>
      <c r="H2" s="115"/>
      <c r="I2" s="115"/>
      <c r="J2" s="115"/>
    </row>
    <row r="3" spans="1:17" ht="52.5" hidden="1" customHeight="1" thickBot="1" x14ac:dyDescent="0.3">
      <c r="A3" s="115"/>
      <c r="B3" s="115"/>
      <c r="C3" s="115"/>
      <c r="D3" s="115"/>
      <c r="E3" s="115"/>
      <c r="F3" s="115"/>
      <c r="G3" s="115"/>
      <c r="H3" s="115"/>
      <c r="I3" s="115"/>
      <c r="J3" s="115"/>
    </row>
    <row r="4" spans="1:17" ht="52.5" customHeight="1" thickBot="1" x14ac:dyDescent="0.3">
      <c r="A4" s="119" t="s">
        <v>143</v>
      </c>
      <c r="B4" s="120" t="s">
        <v>388</v>
      </c>
      <c r="C4" s="150" t="s">
        <v>177</v>
      </c>
      <c r="D4" s="658"/>
      <c r="E4" s="659"/>
      <c r="F4" s="660"/>
      <c r="G4" s="661"/>
      <c r="H4" s="662"/>
      <c r="I4" s="663"/>
      <c r="J4" s="115"/>
    </row>
    <row r="5" spans="1:17" s="133" customFormat="1" ht="15.75" customHeight="1" x14ac:dyDescent="0.2">
      <c r="A5" s="664" t="s">
        <v>160</v>
      </c>
      <c r="B5" s="665"/>
      <c r="C5" s="666"/>
      <c r="D5" s="673" t="s">
        <v>161</v>
      </c>
      <c r="E5" s="676" t="s">
        <v>162</v>
      </c>
      <c r="F5" s="677"/>
      <c r="G5" s="676" t="s">
        <v>163</v>
      </c>
      <c r="H5" s="677"/>
      <c r="I5" s="676" t="s">
        <v>164</v>
      </c>
      <c r="J5" s="682"/>
      <c r="K5" s="685" t="s">
        <v>172</v>
      </c>
      <c r="L5" s="686"/>
      <c r="M5" s="115"/>
      <c r="N5" s="115"/>
      <c r="O5" s="115"/>
      <c r="P5" s="115"/>
    </row>
    <row r="6" spans="1:17" s="133" customFormat="1" ht="15.75" customHeight="1" x14ac:dyDescent="0.2">
      <c r="A6" s="667"/>
      <c r="B6" s="668"/>
      <c r="C6" s="669"/>
      <c r="D6" s="674"/>
      <c r="E6" s="678"/>
      <c r="F6" s="679"/>
      <c r="G6" s="678"/>
      <c r="H6" s="679"/>
      <c r="I6" s="678"/>
      <c r="J6" s="683"/>
      <c r="K6" s="687"/>
      <c r="L6" s="688"/>
      <c r="M6" s="115"/>
      <c r="N6" s="115"/>
      <c r="O6" s="115"/>
      <c r="P6" s="115"/>
    </row>
    <row r="7" spans="1:17" s="133" customFormat="1" ht="15.75" customHeight="1" x14ac:dyDescent="0.2">
      <c r="A7" s="667"/>
      <c r="B7" s="668"/>
      <c r="C7" s="669"/>
      <c r="D7" s="674"/>
      <c r="E7" s="678"/>
      <c r="F7" s="679"/>
      <c r="G7" s="678"/>
      <c r="H7" s="679"/>
      <c r="I7" s="678"/>
      <c r="J7" s="683"/>
      <c r="K7" s="687"/>
      <c r="L7" s="688"/>
      <c r="M7" s="115"/>
      <c r="N7" s="115"/>
      <c r="O7" s="115"/>
      <c r="P7" s="115"/>
    </row>
    <row r="8" spans="1:17" s="133" customFormat="1" ht="15.75" customHeight="1" thickBot="1" x14ac:dyDescent="0.25">
      <c r="A8" s="670"/>
      <c r="B8" s="671"/>
      <c r="C8" s="672"/>
      <c r="D8" s="675"/>
      <c r="E8" s="680"/>
      <c r="F8" s="681"/>
      <c r="G8" s="680"/>
      <c r="H8" s="681"/>
      <c r="I8" s="680"/>
      <c r="J8" s="684"/>
      <c r="K8" s="687"/>
      <c r="L8" s="688"/>
      <c r="M8" s="115"/>
      <c r="N8" s="115"/>
      <c r="O8" s="115"/>
      <c r="P8" s="115"/>
    </row>
    <row r="9" spans="1:17" ht="24" customHeight="1" x14ac:dyDescent="0.25">
      <c r="A9" s="691" t="s">
        <v>167</v>
      </c>
      <c r="B9" s="692"/>
      <c r="C9" s="697" t="s">
        <v>168</v>
      </c>
      <c r="D9" s="134" t="s">
        <v>3</v>
      </c>
      <c r="E9" s="762">
        <v>68.86</v>
      </c>
      <c r="F9" s="763">
        <v>157.97999999999999</v>
      </c>
      <c r="G9" s="762">
        <v>48.2</v>
      </c>
      <c r="H9" s="763">
        <v>110.59</v>
      </c>
      <c r="I9" s="762">
        <v>6.89</v>
      </c>
      <c r="J9" s="764">
        <v>15.8</v>
      </c>
      <c r="K9" s="687"/>
      <c r="L9" s="688"/>
    </row>
    <row r="10" spans="1:17" ht="24" customHeight="1" x14ac:dyDescent="0.25">
      <c r="A10" s="693"/>
      <c r="B10" s="694"/>
      <c r="C10" s="698"/>
      <c r="D10" s="138" t="s">
        <v>4</v>
      </c>
      <c r="E10" s="765">
        <v>89.12</v>
      </c>
      <c r="F10" s="766"/>
      <c r="G10" s="765">
        <v>62.38</v>
      </c>
      <c r="H10" s="766"/>
      <c r="I10" s="765">
        <v>8.91</v>
      </c>
      <c r="J10" s="767"/>
      <c r="K10" s="687"/>
      <c r="L10" s="688"/>
    </row>
    <row r="11" spans="1:17" ht="24" customHeight="1" x14ac:dyDescent="0.25">
      <c r="A11" s="693"/>
      <c r="B11" s="694"/>
      <c r="C11" s="699" t="s">
        <v>169</v>
      </c>
      <c r="D11" s="141" t="s">
        <v>3</v>
      </c>
      <c r="E11" s="768">
        <v>68.86</v>
      </c>
      <c r="F11" s="769">
        <v>157.97999999999999</v>
      </c>
      <c r="G11" s="768">
        <v>48.2</v>
      </c>
      <c r="H11" s="769">
        <v>110.59</v>
      </c>
      <c r="I11" s="768">
        <v>6.89</v>
      </c>
      <c r="J11" s="770">
        <v>15.8</v>
      </c>
      <c r="K11" s="687"/>
      <c r="L11" s="688"/>
    </row>
    <row r="12" spans="1:17" ht="24" customHeight="1" x14ac:dyDescent="0.25">
      <c r="A12" s="693"/>
      <c r="B12" s="694"/>
      <c r="C12" s="700"/>
      <c r="D12" s="141" t="s">
        <v>4</v>
      </c>
      <c r="E12" s="768">
        <v>89.12</v>
      </c>
      <c r="F12" s="769"/>
      <c r="G12" s="768">
        <v>62.38</v>
      </c>
      <c r="H12" s="769"/>
      <c r="I12" s="768">
        <v>8.91</v>
      </c>
      <c r="J12" s="770"/>
      <c r="K12" s="687"/>
      <c r="L12" s="688"/>
    </row>
    <row r="13" spans="1:17" ht="24" customHeight="1" x14ac:dyDescent="0.25">
      <c r="A13" s="693"/>
      <c r="B13" s="694"/>
      <c r="C13" s="701" t="s">
        <v>170</v>
      </c>
      <c r="D13" s="138" t="s">
        <v>3</v>
      </c>
      <c r="E13" s="765">
        <v>37.869999999999997</v>
      </c>
      <c r="F13" s="766">
        <v>86.89</v>
      </c>
      <c r="G13" s="765">
        <v>30.99</v>
      </c>
      <c r="H13" s="766">
        <v>71.09</v>
      </c>
      <c r="I13" s="765">
        <v>6.89</v>
      </c>
      <c r="J13" s="767">
        <v>15.8</v>
      </c>
      <c r="K13" s="687"/>
      <c r="L13" s="688"/>
    </row>
    <row r="14" spans="1:17" ht="24" customHeight="1" thickBot="1" x14ac:dyDescent="0.3">
      <c r="A14" s="693"/>
      <c r="B14" s="694"/>
      <c r="C14" s="698"/>
      <c r="D14" s="138" t="s">
        <v>4</v>
      </c>
      <c r="E14" s="765">
        <v>49.01</v>
      </c>
      <c r="F14" s="766"/>
      <c r="G14" s="765">
        <v>40.1</v>
      </c>
      <c r="H14" s="766"/>
      <c r="I14" s="765">
        <v>8.91</v>
      </c>
      <c r="J14" s="767"/>
      <c r="K14" s="689"/>
      <c r="L14" s="690"/>
    </row>
    <row r="15" spans="1:17" ht="24" customHeight="1" x14ac:dyDescent="0.25">
      <c r="A15" s="704" t="s">
        <v>403</v>
      </c>
      <c r="B15" s="705"/>
      <c r="C15" s="710" t="s">
        <v>168</v>
      </c>
      <c r="D15" s="146" t="s">
        <v>3</v>
      </c>
      <c r="E15" s="768">
        <v>68.86</v>
      </c>
      <c r="F15" s="769">
        <v>157.97999999999999</v>
      </c>
      <c r="G15" s="768">
        <v>68.86</v>
      </c>
      <c r="H15" s="769">
        <v>157.97999999999999</v>
      </c>
      <c r="I15" s="768">
        <v>20.66</v>
      </c>
      <c r="J15" s="771">
        <v>47.39</v>
      </c>
      <c r="K15" s="776">
        <v>13.77</v>
      </c>
      <c r="L15" s="777">
        <v>31.6</v>
      </c>
      <c r="Q15" s="147"/>
    </row>
    <row r="16" spans="1:17" ht="24" customHeight="1" x14ac:dyDescent="0.25">
      <c r="A16" s="706"/>
      <c r="B16" s="707"/>
      <c r="C16" s="700"/>
      <c r="D16" s="141" t="s">
        <v>4</v>
      </c>
      <c r="E16" s="768">
        <v>89.12</v>
      </c>
      <c r="F16" s="769"/>
      <c r="G16" s="768">
        <v>89.12</v>
      </c>
      <c r="H16" s="769"/>
      <c r="I16" s="768">
        <v>26.74</v>
      </c>
      <c r="J16" s="771"/>
      <c r="K16" s="768">
        <v>17.82</v>
      </c>
      <c r="L16" s="770"/>
      <c r="Q16" s="147"/>
    </row>
    <row r="17" spans="1:17" ht="24" customHeight="1" x14ac:dyDescent="0.25">
      <c r="A17" s="706"/>
      <c r="B17" s="707"/>
      <c r="C17" s="701" t="s">
        <v>169</v>
      </c>
      <c r="D17" s="138" t="s">
        <v>3</v>
      </c>
      <c r="E17" s="765">
        <v>68.86</v>
      </c>
      <c r="F17" s="766">
        <v>157.97999999999999</v>
      </c>
      <c r="G17" s="765">
        <v>68.86</v>
      </c>
      <c r="H17" s="766">
        <v>157.97999999999999</v>
      </c>
      <c r="I17" s="765">
        <v>20.66</v>
      </c>
      <c r="J17" s="772">
        <v>47.39</v>
      </c>
      <c r="K17" s="765">
        <v>13.77</v>
      </c>
      <c r="L17" s="767">
        <v>31.6</v>
      </c>
    </row>
    <row r="18" spans="1:17" ht="24" customHeight="1" x14ac:dyDescent="0.25">
      <c r="A18" s="706"/>
      <c r="B18" s="707"/>
      <c r="C18" s="698"/>
      <c r="D18" s="138" t="s">
        <v>4</v>
      </c>
      <c r="E18" s="765">
        <v>89.12</v>
      </c>
      <c r="F18" s="766"/>
      <c r="G18" s="765">
        <v>89.12</v>
      </c>
      <c r="H18" s="766"/>
      <c r="I18" s="765">
        <v>26.74</v>
      </c>
      <c r="J18" s="772"/>
      <c r="K18" s="765">
        <v>17.82</v>
      </c>
      <c r="L18" s="767"/>
    </row>
    <row r="19" spans="1:17" ht="24" customHeight="1" x14ac:dyDescent="0.25">
      <c r="A19" s="706"/>
      <c r="B19" s="707"/>
      <c r="C19" s="699" t="s">
        <v>170</v>
      </c>
      <c r="D19" s="141" t="s">
        <v>3</v>
      </c>
      <c r="E19" s="768">
        <v>41.32</v>
      </c>
      <c r="F19" s="769">
        <v>94.79</v>
      </c>
      <c r="G19" s="768">
        <v>34.43</v>
      </c>
      <c r="H19" s="769">
        <v>78.989999999999995</v>
      </c>
      <c r="I19" s="768">
        <v>20.66</v>
      </c>
      <c r="J19" s="771">
        <v>47.39</v>
      </c>
      <c r="K19" s="768">
        <v>13.77</v>
      </c>
      <c r="L19" s="770">
        <v>31.6</v>
      </c>
    </row>
    <row r="20" spans="1:17" ht="24" customHeight="1" thickBot="1" x14ac:dyDescent="0.3">
      <c r="A20" s="708"/>
      <c r="B20" s="709"/>
      <c r="C20" s="703"/>
      <c r="D20" s="148" t="s">
        <v>4</v>
      </c>
      <c r="E20" s="768">
        <v>53.47</v>
      </c>
      <c r="F20" s="769"/>
      <c r="G20" s="768">
        <v>44.56</v>
      </c>
      <c r="H20" s="769"/>
      <c r="I20" s="768">
        <v>26.74</v>
      </c>
      <c r="J20" s="771"/>
      <c r="K20" s="778">
        <v>17.82</v>
      </c>
      <c r="L20" s="779"/>
    </row>
    <row r="21" spans="1:17" ht="24" customHeight="1" x14ac:dyDescent="0.25">
      <c r="A21" s="691" t="s">
        <v>171</v>
      </c>
      <c r="B21" s="692"/>
      <c r="C21" s="697" t="s">
        <v>168</v>
      </c>
      <c r="D21" s="134" t="s">
        <v>3</v>
      </c>
      <c r="E21" s="765">
        <v>19.440000000000001</v>
      </c>
      <c r="F21" s="766">
        <v>25.11</v>
      </c>
      <c r="G21" s="765">
        <v>19.440000000000001</v>
      </c>
      <c r="H21" s="766">
        <v>25.11</v>
      </c>
      <c r="I21" s="765">
        <v>5.83</v>
      </c>
      <c r="J21" s="767">
        <v>7.53</v>
      </c>
      <c r="K21" s="115"/>
      <c r="L21" s="115"/>
    </row>
    <row r="22" spans="1:17" ht="24" customHeight="1" x14ac:dyDescent="0.25">
      <c r="A22" s="693"/>
      <c r="B22" s="694"/>
      <c r="C22" s="698"/>
      <c r="D22" s="138" t="s">
        <v>4</v>
      </c>
      <c r="E22" s="765">
        <v>5.67</v>
      </c>
      <c r="F22" s="766"/>
      <c r="G22" s="765">
        <v>5.67</v>
      </c>
      <c r="H22" s="766"/>
      <c r="I22" s="765">
        <v>1.7</v>
      </c>
      <c r="J22" s="767"/>
      <c r="K22" s="115"/>
      <c r="L22" s="115"/>
    </row>
    <row r="23" spans="1:17" ht="24" customHeight="1" x14ac:dyDescent="0.25">
      <c r="A23" s="693"/>
      <c r="B23" s="694"/>
      <c r="C23" s="699" t="s">
        <v>169</v>
      </c>
      <c r="D23" s="141" t="s">
        <v>3</v>
      </c>
      <c r="E23" s="768">
        <v>19.440000000000001</v>
      </c>
      <c r="F23" s="769">
        <v>25.11</v>
      </c>
      <c r="G23" s="768">
        <v>19.440000000000001</v>
      </c>
      <c r="H23" s="769">
        <v>25.11</v>
      </c>
      <c r="I23" s="768">
        <v>5.83</v>
      </c>
      <c r="J23" s="770">
        <v>7.53</v>
      </c>
      <c r="K23" s="115"/>
      <c r="L23" s="115"/>
    </row>
    <row r="24" spans="1:17" s="115" customFormat="1" ht="24" customHeight="1" x14ac:dyDescent="0.25">
      <c r="A24" s="693"/>
      <c r="B24" s="694"/>
      <c r="C24" s="700"/>
      <c r="D24" s="141" t="s">
        <v>4</v>
      </c>
      <c r="E24" s="768">
        <v>5.67</v>
      </c>
      <c r="F24" s="769"/>
      <c r="G24" s="768">
        <v>5.67</v>
      </c>
      <c r="H24" s="769"/>
      <c r="I24" s="768">
        <v>1.7</v>
      </c>
      <c r="J24" s="770"/>
      <c r="Q24" s="118"/>
    </row>
    <row r="25" spans="1:17" s="115" customFormat="1" ht="24" customHeight="1" x14ac:dyDescent="0.25">
      <c r="A25" s="693"/>
      <c r="B25" s="694"/>
      <c r="C25" s="701" t="s">
        <v>170</v>
      </c>
      <c r="D25" s="138" t="s">
        <v>3</v>
      </c>
      <c r="E25" s="765">
        <v>11.67</v>
      </c>
      <c r="F25" s="766">
        <v>15.07</v>
      </c>
      <c r="G25" s="765">
        <v>9.7200000000000006</v>
      </c>
      <c r="H25" s="766">
        <v>12.56</v>
      </c>
      <c r="I25" s="765">
        <v>5.83</v>
      </c>
      <c r="J25" s="767">
        <v>7.53</v>
      </c>
      <c r="Q25" s="118"/>
    </row>
    <row r="26" spans="1:17" s="115" customFormat="1" ht="24" customHeight="1" thickBot="1" x14ac:dyDescent="0.3">
      <c r="A26" s="695"/>
      <c r="B26" s="696"/>
      <c r="C26" s="702"/>
      <c r="D26" s="149" t="s">
        <v>4</v>
      </c>
      <c r="E26" s="773">
        <v>3.4</v>
      </c>
      <c r="F26" s="774"/>
      <c r="G26" s="773">
        <v>2.84</v>
      </c>
      <c r="H26" s="774"/>
      <c r="I26" s="773">
        <v>1.7</v>
      </c>
      <c r="J26" s="775"/>
      <c r="Q26" s="118"/>
    </row>
  </sheetData>
  <sheetProtection password="EA6E" sheet="1" objects="1" scenarios="1"/>
  <mergeCells count="51">
    <mergeCell ref="L19:L20"/>
    <mergeCell ref="L15:L16"/>
    <mergeCell ref="L17:L18"/>
    <mergeCell ref="F15:F16"/>
    <mergeCell ref="H15:H16"/>
    <mergeCell ref="J15:J16"/>
    <mergeCell ref="F13:F14"/>
    <mergeCell ref="H19:H20"/>
    <mergeCell ref="J19:J20"/>
    <mergeCell ref="H13:H14"/>
    <mergeCell ref="J13:J14"/>
    <mergeCell ref="F9:F10"/>
    <mergeCell ref="H9:H10"/>
    <mergeCell ref="J9:J10"/>
    <mergeCell ref="F11:F12"/>
    <mergeCell ref="H11:H12"/>
    <mergeCell ref="J11:J12"/>
    <mergeCell ref="F23:F24"/>
    <mergeCell ref="F19:F20"/>
    <mergeCell ref="H23:H24"/>
    <mergeCell ref="J23:J24"/>
    <mergeCell ref="F17:F18"/>
    <mergeCell ref="H17:H18"/>
    <mergeCell ref="J17:J18"/>
    <mergeCell ref="F21:F22"/>
    <mergeCell ref="H21:H22"/>
    <mergeCell ref="J21:J22"/>
    <mergeCell ref="F25:F26"/>
    <mergeCell ref="H25:H26"/>
    <mergeCell ref="J25:J26"/>
    <mergeCell ref="K5:L14"/>
    <mergeCell ref="A21:B26"/>
    <mergeCell ref="C21:C22"/>
    <mergeCell ref="C23:C24"/>
    <mergeCell ref="C25:C26"/>
    <mergeCell ref="C19:C20"/>
    <mergeCell ref="C17:C18"/>
    <mergeCell ref="A9:B14"/>
    <mergeCell ref="C9:C10"/>
    <mergeCell ref="C11:C12"/>
    <mergeCell ref="C13:C14"/>
    <mergeCell ref="A15:B20"/>
    <mergeCell ref="C15:C16"/>
    <mergeCell ref="D4:E4"/>
    <mergeCell ref="F4:G4"/>
    <mergeCell ref="H4:I4"/>
    <mergeCell ref="A5:C8"/>
    <mergeCell ref="D5:D8"/>
    <mergeCell ref="E5:F8"/>
    <mergeCell ref="G5:H8"/>
    <mergeCell ref="I5:J8"/>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3" width="21.42578125" style="117" hidden="1" customWidth="1"/>
    <col min="14" max="15" width="13.85546875" style="117" hidden="1" customWidth="1"/>
    <col min="16" max="18" width="13.42578125" style="117" hidden="1" customWidth="1"/>
    <col min="19" max="22" width="13.42578125" style="115" customWidth="1"/>
    <col min="23" max="16384" width="9.140625" style="118"/>
  </cols>
  <sheetData>
    <row r="1" spans="1:23" ht="27" hidden="1" customHeight="1" x14ac:dyDescent="0.3">
      <c r="A1" s="115"/>
      <c r="B1" s="115"/>
      <c r="C1" s="115"/>
      <c r="D1" s="115"/>
      <c r="E1" s="115"/>
      <c r="F1" s="115"/>
      <c r="G1" s="115"/>
      <c r="H1" s="115"/>
      <c r="I1" s="115"/>
      <c r="J1" s="115"/>
    </row>
    <row r="2" spans="1:23" ht="27" hidden="1" customHeight="1" x14ac:dyDescent="0.3">
      <c r="A2" s="115"/>
      <c r="B2" s="115"/>
      <c r="C2" s="115"/>
      <c r="D2" s="115"/>
      <c r="E2" s="115"/>
      <c r="F2" s="115"/>
      <c r="G2" s="115"/>
      <c r="H2" s="115"/>
      <c r="I2" s="115"/>
      <c r="J2" s="115"/>
    </row>
    <row r="3" spans="1:23" ht="52.5" hidden="1" customHeight="1" thickBot="1" x14ac:dyDescent="0.3">
      <c r="A3" s="115"/>
      <c r="B3" s="115"/>
      <c r="C3" s="115"/>
      <c r="D3" s="115"/>
      <c r="E3" s="115"/>
      <c r="F3" s="115"/>
      <c r="G3" s="115"/>
      <c r="H3" s="115"/>
      <c r="I3" s="115"/>
      <c r="J3" s="115"/>
    </row>
    <row r="4" spans="1:23" ht="52.5" customHeight="1" thickBot="1" x14ac:dyDescent="0.3">
      <c r="A4" s="119" t="s">
        <v>143</v>
      </c>
      <c r="B4" s="120" t="s">
        <v>173</v>
      </c>
      <c r="C4" s="150" t="s">
        <v>176</v>
      </c>
      <c r="D4" s="658" t="s">
        <v>144</v>
      </c>
      <c r="E4" s="659"/>
      <c r="F4" s="660" t="s">
        <v>145</v>
      </c>
      <c r="G4" s="661"/>
      <c r="H4" s="662"/>
      <c r="I4" s="663"/>
      <c r="J4" s="115"/>
    </row>
    <row r="5" spans="1:23" s="124" customFormat="1" ht="27.75" hidden="1" customHeight="1" thickBot="1" x14ac:dyDescent="0.3">
      <c r="A5" s="738" t="s">
        <v>146</v>
      </c>
      <c r="B5" s="739"/>
      <c r="C5" s="740"/>
      <c r="D5" s="121" t="s">
        <v>147</v>
      </c>
      <c r="E5" s="122" t="s">
        <v>148</v>
      </c>
      <c r="F5" s="123" t="s">
        <v>149</v>
      </c>
      <c r="G5" s="122" t="s">
        <v>150</v>
      </c>
      <c r="J5" s="115"/>
      <c r="K5" s="117"/>
      <c r="L5" s="117"/>
      <c r="M5" s="117"/>
      <c r="N5" s="125" t="s">
        <v>3</v>
      </c>
      <c r="O5" s="125" t="s">
        <v>4</v>
      </c>
      <c r="P5" s="126" t="s">
        <v>151</v>
      </c>
      <c r="Q5" s="117"/>
      <c r="R5" s="117"/>
      <c r="S5" s="117"/>
      <c r="T5" s="127"/>
      <c r="U5" s="127"/>
      <c r="V5" s="127"/>
    </row>
    <row r="6" spans="1:23" ht="15.75" hidden="1" x14ac:dyDescent="0.25">
      <c r="A6" s="720" t="s">
        <v>152</v>
      </c>
      <c r="B6" s="721"/>
      <c r="C6" s="722"/>
      <c r="D6" s="723">
        <f>IF(B4="I classe",85,IF(B4="II classe",85*0.8,IF(B4="III classe",85*0.6,IF(B4="IV classe",85*0.4))))</f>
        <v>51</v>
      </c>
      <c r="E6" s="726">
        <f>IF(B4="I classe",110,IF(B4="II classe",110*0.8,IF(B4="III classe",110*0.6,IF(B4="IV classe",110*0.4))))</f>
        <v>66</v>
      </c>
      <c r="F6" s="729">
        <v>-15</v>
      </c>
      <c r="G6" s="732">
        <v>-15</v>
      </c>
      <c r="J6" s="115"/>
      <c r="K6" s="117"/>
      <c r="L6" s="117"/>
      <c r="N6" s="711">
        <f>D6*(1+F6/100)</f>
        <v>43.35</v>
      </c>
      <c r="O6" s="711">
        <f>E6*(1+G6/100)</f>
        <v>56.1</v>
      </c>
      <c r="S6" s="117"/>
      <c r="W6" s="115"/>
    </row>
    <row r="7" spans="1:23" ht="15.75" hidden="1" x14ac:dyDescent="0.25">
      <c r="A7" s="714" t="s">
        <v>153</v>
      </c>
      <c r="B7" s="715"/>
      <c r="C7" s="716"/>
      <c r="D7" s="724"/>
      <c r="E7" s="727"/>
      <c r="F7" s="730"/>
      <c r="G7" s="733"/>
      <c r="J7" s="115"/>
      <c r="K7" s="117"/>
      <c r="L7" s="117"/>
      <c r="N7" s="712"/>
      <c r="O7" s="712">
        <f>E7*(1+G7/100)</f>
        <v>0</v>
      </c>
      <c r="P7" s="117">
        <f>N6+O6</f>
        <v>99.45</v>
      </c>
      <c r="S7" s="117"/>
      <c r="W7" s="115"/>
    </row>
    <row r="8" spans="1:23" ht="15.75" hidden="1" x14ac:dyDescent="0.25">
      <c r="A8" s="714" t="s">
        <v>154</v>
      </c>
      <c r="B8" s="715"/>
      <c r="C8" s="716"/>
      <c r="D8" s="724"/>
      <c r="E8" s="727"/>
      <c r="F8" s="730"/>
      <c r="G8" s="733"/>
      <c r="J8" s="115"/>
      <c r="K8" s="117"/>
      <c r="L8" s="117"/>
      <c r="N8" s="712"/>
      <c r="O8" s="712">
        <f>E8*(1+G8/100)</f>
        <v>0</v>
      </c>
      <c r="S8" s="117"/>
      <c r="W8" s="115"/>
    </row>
    <row r="9" spans="1:23" ht="16.5" hidden="1" thickBot="1" x14ac:dyDescent="0.3">
      <c r="A9" s="717" t="s">
        <v>155</v>
      </c>
      <c r="B9" s="718"/>
      <c r="C9" s="719"/>
      <c r="D9" s="725"/>
      <c r="E9" s="728"/>
      <c r="F9" s="731"/>
      <c r="G9" s="734"/>
      <c r="J9" s="115"/>
      <c r="K9" s="117"/>
      <c r="L9" s="117"/>
      <c r="N9" s="713"/>
      <c r="O9" s="713">
        <f>E9*(1+G9/100)</f>
        <v>0</v>
      </c>
      <c r="S9" s="117"/>
      <c r="W9" s="115"/>
    </row>
    <row r="10" spans="1:23" ht="15.75" hidden="1" x14ac:dyDescent="0.25">
      <c r="A10" s="720" t="s">
        <v>156</v>
      </c>
      <c r="B10" s="721"/>
      <c r="C10" s="722"/>
      <c r="D10" s="723">
        <f>IF(B4="I classe",24,IF(B4="II classe",24*0.8,IF(B4="III classe",24*0.6,IF(B4="IV classe",24*0.4))))</f>
        <v>14.399999999999999</v>
      </c>
      <c r="E10" s="726">
        <f>IF(B4="I classe",7,IF(B4="II classe",7*0.8,IF(B4="III classe",7*0.6,IF(B4="IV classe",7*0.4))))</f>
        <v>4.2</v>
      </c>
      <c r="F10" s="729">
        <v>-15</v>
      </c>
      <c r="G10" s="732">
        <v>-15</v>
      </c>
      <c r="J10" s="115"/>
      <c r="K10" s="117"/>
      <c r="L10" s="117"/>
      <c r="N10" s="711">
        <f>D10*(1+F10/100)</f>
        <v>12.239999999999998</v>
      </c>
      <c r="O10" s="711">
        <f>E10*(1+G10/100)</f>
        <v>3.57</v>
      </c>
      <c r="S10" s="117"/>
      <c r="W10" s="115"/>
    </row>
    <row r="11" spans="1:23" ht="15.75" hidden="1" x14ac:dyDescent="0.25">
      <c r="A11" s="714" t="s">
        <v>157</v>
      </c>
      <c r="B11" s="715"/>
      <c r="C11" s="716"/>
      <c r="D11" s="724"/>
      <c r="E11" s="727"/>
      <c r="F11" s="730"/>
      <c r="G11" s="733"/>
      <c r="J11" s="115"/>
      <c r="K11" s="117"/>
      <c r="L11" s="117"/>
      <c r="N11" s="712"/>
      <c r="O11" s="712"/>
      <c r="P11" s="117">
        <f>N10+O10</f>
        <v>15.809999999999999</v>
      </c>
      <c r="S11" s="117"/>
      <c r="W11" s="115"/>
    </row>
    <row r="12" spans="1:23" ht="16.5" hidden="1" thickBot="1" x14ac:dyDescent="0.3">
      <c r="A12" s="717" t="s">
        <v>158</v>
      </c>
      <c r="B12" s="718"/>
      <c r="C12" s="719"/>
      <c r="D12" s="725"/>
      <c r="E12" s="728"/>
      <c r="F12" s="731"/>
      <c r="G12" s="734"/>
      <c r="J12" s="115"/>
      <c r="K12" s="117"/>
      <c r="L12" s="117"/>
      <c r="N12" s="713"/>
      <c r="O12" s="713"/>
      <c r="S12" s="117"/>
      <c r="W12" s="115"/>
    </row>
    <row r="13" spans="1:23" ht="27" hidden="1" customHeight="1" thickBot="1" x14ac:dyDescent="0.3">
      <c r="D13" s="131"/>
      <c r="E13" s="131"/>
      <c r="F13" s="131"/>
      <c r="G13" s="131"/>
      <c r="H13" s="131"/>
      <c r="I13" s="131"/>
      <c r="J13" s="132" t="s">
        <v>159</v>
      </c>
      <c r="O13" s="118"/>
    </row>
    <row r="14" spans="1:23" s="133" customFormat="1" ht="15.75" customHeight="1" x14ac:dyDescent="0.25">
      <c r="A14" s="664" t="s">
        <v>160</v>
      </c>
      <c r="B14" s="665"/>
      <c r="C14" s="666"/>
      <c r="D14" s="673" t="s">
        <v>161</v>
      </c>
      <c r="E14" s="676" t="s">
        <v>162</v>
      </c>
      <c r="F14" s="677"/>
      <c r="G14" s="676" t="s">
        <v>163</v>
      </c>
      <c r="H14" s="677"/>
      <c r="I14" s="676" t="s">
        <v>164</v>
      </c>
      <c r="J14" s="682"/>
      <c r="K14" s="685" t="s">
        <v>172</v>
      </c>
      <c r="L14" s="686"/>
      <c r="M14" s="117"/>
      <c r="N14" s="117"/>
      <c r="O14" s="118"/>
      <c r="P14" s="117"/>
      <c r="Q14" s="117"/>
      <c r="R14" s="117"/>
      <c r="S14" s="115"/>
      <c r="T14" s="115"/>
      <c r="U14" s="115"/>
      <c r="V14" s="115"/>
    </row>
    <row r="15" spans="1:23" s="133" customFormat="1" ht="15.75" customHeight="1" x14ac:dyDescent="0.25">
      <c r="A15" s="667"/>
      <c r="B15" s="668"/>
      <c r="C15" s="669"/>
      <c r="D15" s="674"/>
      <c r="E15" s="678"/>
      <c r="F15" s="679"/>
      <c r="G15" s="678"/>
      <c r="H15" s="679"/>
      <c r="I15" s="678"/>
      <c r="J15" s="683"/>
      <c r="K15" s="687"/>
      <c r="L15" s="688"/>
      <c r="M15" s="117"/>
      <c r="N15" s="117"/>
      <c r="O15" s="118"/>
      <c r="P15" s="117"/>
      <c r="Q15" s="117"/>
      <c r="R15" s="117"/>
      <c r="S15" s="115"/>
      <c r="T15" s="115"/>
      <c r="U15" s="115"/>
      <c r="V15" s="115"/>
    </row>
    <row r="16" spans="1:23" s="133" customFormat="1" ht="15.75" customHeight="1" x14ac:dyDescent="0.25">
      <c r="A16" s="667"/>
      <c r="B16" s="668"/>
      <c r="C16" s="669"/>
      <c r="D16" s="674"/>
      <c r="E16" s="678"/>
      <c r="F16" s="679"/>
      <c r="G16" s="678"/>
      <c r="H16" s="679"/>
      <c r="I16" s="678"/>
      <c r="J16" s="683"/>
      <c r="K16" s="687"/>
      <c r="L16" s="688"/>
      <c r="M16" s="117"/>
      <c r="N16" s="117"/>
      <c r="O16" s="118"/>
      <c r="P16" s="117"/>
      <c r="Q16" s="117"/>
      <c r="R16" s="117"/>
      <c r="S16" s="115"/>
      <c r="T16" s="115"/>
      <c r="U16" s="115"/>
      <c r="V16" s="115"/>
    </row>
    <row r="17" spans="1:23" s="133" customFormat="1" ht="15.75" customHeight="1" thickBot="1" x14ac:dyDescent="0.25">
      <c r="A17" s="670"/>
      <c r="B17" s="671"/>
      <c r="C17" s="672"/>
      <c r="D17" s="675"/>
      <c r="E17" s="680"/>
      <c r="F17" s="681"/>
      <c r="G17" s="680"/>
      <c r="H17" s="681"/>
      <c r="I17" s="680"/>
      <c r="J17" s="684"/>
      <c r="K17" s="687"/>
      <c r="L17" s="688"/>
      <c r="M17" s="736" t="s">
        <v>165</v>
      </c>
      <c r="N17" s="737"/>
      <c r="O17" s="735" t="s">
        <v>166</v>
      </c>
      <c r="P17" s="735"/>
      <c r="Q17" s="735"/>
      <c r="R17" s="735"/>
      <c r="S17" s="115"/>
      <c r="T17" s="115"/>
      <c r="U17" s="115"/>
      <c r="V17" s="115"/>
    </row>
    <row r="18" spans="1:23" ht="24" customHeight="1" x14ac:dyDescent="0.25">
      <c r="A18" s="691" t="s">
        <v>167</v>
      </c>
      <c r="B18" s="692"/>
      <c r="C18" s="697" t="s">
        <v>168</v>
      </c>
      <c r="D18" s="134" t="s">
        <v>3</v>
      </c>
      <c r="E18" s="762">
        <v>51.65</v>
      </c>
      <c r="F18" s="763">
        <v>118.48</v>
      </c>
      <c r="G18" s="762">
        <v>36.15</v>
      </c>
      <c r="H18" s="763">
        <v>82.94</v>
      </c>
      <c r="I18" s="762">
        <v>5.16</v>
      </c>
      <c r="J18" s="764">
        <v>11.85</v>
      </c>
      <c r="K18" s="687"/>
      <c r="L18" s="688"/>
      <c r="M18" s="126" t="s">
        <v>3</v>
      </c>
      <c r="N18" s="135">
        <f>N6</f>
        <v>43.35</v>
      </c>
      <c r="O18" s="136">
        <v>1</v>
      </c>
      <c r="P18" s="136">
        <v>0.7</v>
      </c>
      <c r="Q18" s="137">
        <v>0.1</v>
      </c>
    </row>
    <row r="19" spans="1:23" ht="24" customHeight="1" thickBot="1" x14ac:dyDescent="0.3">
      <c r="A19" s="693"/>
      <c r="B19" s="694"/>
      <c r="C19" s="698"/>
      <c r="D19" s="138" t="s">
        <v>4</v>
      </c>
      <c r="E19" s="765">
        <v>66.84</v>
      </c>
      <c r="F19" s="766"/>
      <c r="G19" s="765">
        <v>46.79</v>
      </c>
      <c r="H19" s="766"/>
      <c r="I19" s="765">
        <v>6.68</v>
      </c>
      <c r="J19" s="767"/>
      <c r="K19" s="687"/>
      <c r="L19" s="688"/>
      <c r="M19" s="126" t="s">
        <v>4</v>
      </c>
      <c r="N19" s="135">
        <f>O6</f>
        <v>56.1</v>
      </c>
      <c r="O19" s="139">
        <v>1</v>
      </c>
      <c r="P19" s="139">
        <v>0.7</v>
      </c>
      <c r="Q19" s="140">
        <v>0.1</v>
      </c>
    </row>
    <row r="20" spans="1:23" ht="24" customHeight="1" x14ac:dyDescent="0.25">
      <c r="A20" s="693"/>
      <c r="B20" s="694"/>
      <c r="C20" s="699" t="s">
        <v>169</v>
      </c>
      <c r="D20" s="141" t="s">
        <v>3</v>
      </c>
      <c r="E20" s="768">
        <v>51.65</v>
      </c>
      <c r="F20" s="769">
        <v>118.48</v>
      </c>
      <c r="G20" s="768">
        <v>36.15</v>
      </c>
      <c r="H20" s="769">
        <v>82.94</v>
      </c>
      <c r="I20" s="768">
        <v>5.16</v>
      </c>
      <c r="J20" s="770">
        <v>11.85</v>
      </c>
      <c r="K20" s="687"/>
      <c r="L20" s="688"/>
      <c r="M20" s="126" t="s">
        <v>3</v>
      </c>
      <c r="N20" s="135">
        <f>N6</f>
        <v>43.35</v>
      </c>
      <c r="O20" s="136">
        <v>1</v>
      </c>
      <c r="P20" s="136">
        <v>0.7</v>
      </c>
      <c r="Q20" s="142">
        <v>0.1</v>
      </c>
    </row>
    <row r="21" spans="1:23" ht="24" customHeight="1" thickBot="1" x14ac:dyDescent="0.3">
      <c r="A21" s="693"/>
      <c r="B21" s="694"/>
      <c r="C21" s="700"/>
      <c r="D21" s="141" t="s">
        <v>4</v>
      </c>
      <c r="E21" s="768">
        <v>66.84</v>
      </c>
      <c r="F21" s="769"/>
      <c r="G21" s="768">
        <v>46.79</v>
      </c>
      <c r="H21" s="769"/>
      <c r="I21" s="768">
        <v>6.68</v>
      </c>
      <c r="J21" s="770"/>
      <c r="K21" s="687"/>
      <c r="L21" s="688"/>
      <c r="M21" s="126" t="s">
        <v>4</v>
      </c>
      <c r="N21" s="135">
        <f>O6</f>
        <v>56.1</v>
      </c>
      <c r="O21" s="139">
        <v>1</v>
      </c>
      <c r="P21" s="139">
        <v>0.7</v>
      </c>
      <c r="Q21" s="140">
        <v>0.1</v>
      </c>
    </row>
    <row r="22" spans="1:23" ht="24" customHeight="1" x14ac:dyDescent="0.25">
      <c r="A22" s="693"/>
      <c r="B22" s="694"/>
      <c r="C22" s="701" t="s">
        <v>170</v>
      </c>
      <c r="D22" s="138" t="s">
        <v>3</v>
      </c>
      <c r="E22" s="765">
        <v>28.41</v>
      </c>
      <c r="F22" s="766">
        <v>65.17</v>
      </c>
      <c r="G22" s="765">
        <v>23.24</v>
      </c>
      <c r="H22" s="766">
        <v>53.32</v>
      </c>
      <c r="I22" s="765">
        <v>5.16</v>
      </c>
      <c r="J22" s="767">
        <v>11.85</v>
      </c>
      <c r="K22" s="687"/>
      <c r="L22" s="688"/>
      <c r="M22" s="126" t="s">
        <v>3</v>
      </c>
      <c r="N22" s="135">
        <f>N6</f>
        <v>43.35</v>
      </c>
      <c r="O22" s="142">
        <v>0.55000000000000004</v>
      </c>
      <c r="P22" s="143">
        <v>0.45</v>
      </c>
      <c r="Q22" s="137">
        <v>0.1</v>
      </c>
    </row>
    <row r="23" spans="1:23" ht="24" customHeight="1" thickBot="1" x14ac:dyDescent="0.3">
      <c r="A23" s="693"/>
      <c r="B23" s="694"/>
      <c r="C23" s="698"/>
      <c r="D23" s="138" t="s">
        <v>4</v>
      </c>
      <c r="E23" s="765">
        <v>36.76</v>
      </c>
      <c r="F23" s="766"/>
      <c r="G23" s="765">
        <v>30.08</v>
      </c>
      <c r="H23" s="766"/>
      <c r="I23" s="765">
        <v>6.68</v>
      </c>
      <c r="J23" s="767"/>
      <c r="K23" s="689"/>
      <c r="L23" s="690"/>
      <c r="M23" s="126" t="s">
        <v>4</v>
      </c>
      <c r="N23" s="135">
        <f>O6</f>
        <v>56.1</v>
      </c>
      <c r="O23" s="144">
        <v>0.55000000000000004</v>
      </c>
      <c r="P23" s="145">
        <v>0.45</v>
      </c>
      <c r="Q23" s="140">
        <v>0.1</v>
      </c>
    </row>
    <row r="24" spans="1:23" ht="24" customHeight="1" x14ac:dyDescent="0.25">
      <c r="A24" s="704" t="s">
        <v>403</v>
      </c>
      <c r="B24" s="705"/>
      <c r="C24" s="710" t="s">
        <v>168</v>
      </c>
      <c r="D24" s="146" t="s">
        <v>3</v>
      </c>
      <c r="E24" s="768">
        <v>51.65</v>
      </c>
      <c r="F24" s="769">
        <v>118.48</v>
      </c>
      <c r="G24" s="768">
        <v>51.65</v>
      </c>
      <c r="H24" s="769">
        <v>118.48</v>
      </c>
      <c r="I24" s="768">
        <v>15.49</v>
      </c>
      <c r="J24" s="771">
        <v>35.549999999999997</v>
      </c>
      <c r="K24" s="776">
        <v>10.33</v>
      </c>
      <c r="L24" s="777">
        <v>23.7</v>
      </c>
      <c r="M24" s="126" t="s">
        <v>3</v>
      </c>
      <c r="N24" s="135">
        <f>N6</f>
        <v>43.35</v>
      </c>
      <c r="O24" s="136">
        <v>1</v>
      </c>
      <c r="P24" s="136">
        <v>1</v>
      </c>
      <c r="Q24" s="142">
        <v>0.3</v>
      </c>
      <c r="R24" s="142">
        <v>0.2</v>
      </c>
      <c r="W24" s="147"/>
    </row>
    <row r="25" spans="1:23" ht="24" customHeight="1" thickBot="1" x14ac:dyDescent="0.3">
      <c r="A25" s="706"/>
      <c r="B25" s="707"/>
      <c r="C25" s="700"/>
      <c r="D25" s="141" t="s">
        <v>4</v>
      </c>
      <c r="E25" s="768">
        <v>66.84</v>
      </c>
      <c r="F25" s="769"/>
      <c r="G25" s="768">
        <v>66.84</v>
      </c>
      <c r="H25" s="769"/>
      <c r="I25" s="768">
        <v>20.05</v>
      </c>
      <c r="J25" s="771"/>
      <c r="K25" s="768">
        <v>13.37</v>
      </c>
      <c r="L25" s="770"/>
      <c r="M25" s="126" t="s">
        <v>4</v>
      </c>
      <c r="N25" s="135">
        <f>O6</f>
        <v>56.1</v>
      </c>
      <c r="O25" s="139">
        <v>1</v>
      </c>
      <c r="P25" s="139">
        <v>1</v>
      </c>
      <c r="Q25" s="144">
        <v>0.3</v>
      </c>
      <c r="R25" s="144">
        <v>0.2</v>
      </c>
      <c r="W25" s="147"/>
    </row>
    <row r="26" spans="1:23" ht="24" customHeight="1" x14ac:dyDescent="0.25">
      <c r="A26" s="706"/>
      <c r="B26" s="707"/>
      <c r="C26" s="701" t="s">
        <v>169</v>
      </c>
      <c r="D26" s="138" t="s">
        <v>3</v>
      </c>
      <c r="E26" s="765">
        <v>51.65</v>
      </c>
      <c r="F26" s="766">
        <v>118.48</v>
      </c>
      <c r="G26" s="765">
        <v>51.65</v>
      </c>
      <c r="H26" s="766">
        <v>118.48</v>
      </c>
      <c r="I26" s="765">
        <v>15.49</v>
      </c>
      <c r="J26" s="772">
        <v>35.549999999999997</v>
      </c>
      <c r="K26" s="765">
        <v>10.33</v>
      </c>
      <c r="L26" s="767">
        <v>23.7</v>
      </c>
      <c r="M26" s="126" t="s">
        <v>3</v>
      </c>
      <c r="N26" s="135">
        <f>N6</f>
        <v>43.35</v>
      </c>
      <c r="O26" s="136">
        <v>1</v>
      </c>
      <c r="P26" s="136">
        <v>1</v>
      </c>
      <c r="Q26" s="142">
        <v>0.3</v>
      </c>
      <c r="R26" s="142">
        <v>0.2</v>
      </c>
    </row>
    <row r="27" spans="1:23" ht="24" customHeight="1" thickBot="1" x14ac:dyDescent="0.3">
      <c r="A27" s="706"/>
      <c r="B27" s="707"/>
      <c r="C27" s="698"/>
      <c r="D27" s="138" t="s">
        <v>4</v>
      </c>
      <c r="E27" s="765">
        <v>66.84</v>
      </c>
      <c r="F27" s="766"/>
      <c r="G27" s="765">
        <v>66.84</v>
      </c>
      <c r="H27" s="766"/>
      <c r="I27" s="765">
        <v>20.05</v>
      </c>
      <c r="J27" s="772"/>
      <c r="K27" s="765">
        <v>13.37</v>
      </c>
      <c r="L27" s="767"/>
      <c r="M27" s="126" t="s">
        <v>4</v>
      </c>
      <c r="N27" s="135">
        <f>O6</f>
        <v>56.1</v>
      </c>
      <c r="O27" s="139">
        <v>1</v>
      </c>
      <c r="P27" s="139">
        <v>1</v>
      </c>
      <c r="Q27" s="144">
        <v>0.3</v>
      </c>
      <c r="R27" s="144">
        <v>0.2</v>
      </c>
    </row>
    <row r="28" spans="1:23" ht="24" customHeight="1" x14ac:dyDescent="0.25">
      <c r="A28" s="706"/>
      <c r="B28" s="707"/>
      <c r="C28" s="699" t="s">
        <v>170</v>
      </c>
      <c r="D28" s="141" t="s">
        <v>3</v>
      </c>
      <c r="E28" s="768">
        <v>30.99</v>
      </c>
      <c r="F28" s="769">
        <v>71.09</v>
      </c>
      <c r="G28" s="768">
        <v>25.82</v>
      </c>
      <c r="H28" s="769">
        <v>59.24</v>
      </c>
      <c r="I28" s="768">
        <v>15.49</v>
      </c>
      <c r="J28" s="771">
        <v>35.549999999999997</v>
      </c>
      <c r="K28" s="768">
        <v>10.33</v>
      </c>
      <c r="L28" s="770">
        <v>23.7</v>
      </c>
      <c r="M28" s="126" t="s">
        <v>3</v>
      </c>
      <c r="N28" s="135">
        <f>N6</f>
        <v>43.35</v>
      </c>
      <c r="O28" s="136">
        <v>0.6</v>
      </c>
      <c r="P28" s="136">
        <v>0.5</v>
      </c>
      <c r="Q28" s="143">
        <v>0.3</v>
      </c>
      <c r="R28" s="143">
        <v>0.2</v>
      </c>
    </row>
    <row r="29" spans="1:23" ht="24" customHeight="1" thickBot="1" x14ac:dyDescent="0.3">
      <c r="A29" s="708"/>
      <c r="B29" s="709"/>
      <c r="C29" s="703"/>
      <c r="D29" s="148" t="s">
        <v>4</v>
      </c>
      <c r="E29" s="768">
        <v>40.1</v>
      </c>
      <c r="F29" s="769"/>
      <c r="G29" s="768">
        <v>33.42</v>
      </c>
      <c r="H29" s="769"/>
      <c r="I29" s="768">
        <v>20.05</v>
      </c>
      <c r="J29" s="771"/>
      <c r="K29" s="778">
        <v>13.37</v>
      </c>
      <c r="L29" s="779"/>
      <c r="M29" s="126" t="s">
        <v>4</v>
      </c>
      <c r="N29" s="135">
        <f>O6</f>
        <v>56.1</v>
      </c>
      <c r="O29" s="139">
        <v>0.6</v>
      </c>
      <c r="P29" s="139">
        <v>0.5</v>
      </c>
      <c r="Q29" s="145">
        <v>0.3</v>
      </c>
      <c r="R29" s="145">
        <v>0.2</v>
      </c>
    </row>
    <row r="30" spans="1:23" ht="24" customHeight="1" x14ac:dyDescent="0.25">
      <c r="A30" s="691" t="s">
        <v>171</v>
      </c>
      <c r="B30" s="692"/>
      <c r="C30" s="697" t="s">
        <v>168</v>
      </c>
      <c r="D30" s="134" t="s">
        <v>3</v>
      </c>
      <c r="E30" s="765">
        <v>14.58</v>
      </c>
      <c r="F30" s="766">
        <v>18.84</v>
      </c>
      <c r="G30" s="765">
        <v>14.58</v>
      </c>
      <c r="H30" s="766">
        <v>18.84</v>
      </c>
      <c r="I30" s="765">
        <v>4.37</v>
      </c>
      <c r="J30" s="767">
        <v>5.65</v>
      </c>
      <c r="K30" s="115"/>
      <c r="L30" s="115"/>
      <c r="M30" s="126" t="s">
        <v>3</v>
      </c>
      <c r="N30" s="135">
        <f>N10</f>
        <v>12.239999999999998</v>
      </c>
      <c r="O30" s="136">
        <v>1</v>
      </c>
      <c r="P30" s="136">
        <v>1</v>
      </c>
      <c r="Q30" s="142">
        <v>0.3</v>
      </c>
      <c r="R30" s="115"/>
    </row>
    <row r="31" spans="1:23" ht="24" customHeight="1" thickBot="1" x14ac:dyDescent="0.3">
      <c r="A31" s="693"/>
      <c r="B31" s="694"/>
      <c r="C31" s="698"/>
      <c r="D31" s="138" t="s">
        <v>4</v>
      </c>
      <c r="E31" s="765">
        <v>4.25</v>
      </c>
      <c r="F31" s="766"/>
      <c r="G31" s="765">
        <v>4.25</v>
      </c>
      <c r="H31" s="766"/>
      <c r="I31" s="765">
        <v>1.28</v>
      </c>
      <c r="J31" s="767"/>
      <c r="K31" s="115"/>
      <c r="L31" s="115"/>
      <c r="M31" s="126" t="s">
        <v>4</v>
      </c>
      <c r="N31" s="135">
        <f>O10</f>
        <v>3.57</v>
      </c>
      <c r="O31" s="139">
        <v>1</v>
      </c>
      <c r="P31" s="139">
        <v>1</v>
      </c>
      <c r="Q31" s="144">
        <v>0.3</v>
      </c>
      <c r="R31" s="115"/>
    </row>
    <row r="32" spans="1:23" ht="24" customHeight="1" x14ac:dyDescent="0.25">
      <c r="A32" s="693"/>
      <c r="B32" s="694"/>
      <c r="C32" s="699" t="s">
        <v>169</v>
      </c>
      <c r="D32" s="141" t="s">
        <v>3</v>
      </c>
      <c r="E32" s="768">
        <v>14.58</v>
      </c>
      <c r="F32" s="769">
        <v>18.84</v>
      </c>
      <c r="G32" s="768">
        <v>14.58</v>
      </c>
      <c r="H32" s="769">
        <v>18.84</v>
      </c>
      <c r="I32" s="768">
        <v>4.37</v>
      </c>
      <c r="J32" s="770">
        <v>5.65</v>
      </c>
      <c r="K32" s="115"/>
      <c r="L32" s="115"/>
      <c r="M32" s="126" t="s">
        <v>3</v>
      </c>
      <c r="N32" s="135">
        <f>N10</f>
        <v>12.239999999999998</v>
      </c>
      <c r="O32" s="136">
        <v>1</v>
      </c>
      <c r="P32" s="136">
        <v>1</v>
      </c>
      <c r="Q32" s="142">
        <v>0.3</v>
      </c>
      <c r="R32" s="115"/>
    </row>
    <row r="33" spans="1:18" ht="24" customHeight="1" thickBot="1" x14ac:dyDescent="0.3">
      <c r="A33" s="693"/>
      <c r="B33" s="694"/>
      <c r="C33" s="700"/>
      <c r="D33" s="141" t="s">
        <v>4</v>
      </c>
      <c r="E33" s="768">
        <v>4.25</v>
      </c>
      <c r="F33" s="769"/>
      <c r="G33" s="768">
        <v>4.25</v>
      </c>
      <c r="H33" s="769"/>
      <c r="I33" s="768">
        <v>1.28</v>
      </c>
      <c r="J33" s="770"/>
      <c r="K33" s="115"/>
      <c r="L33" s="115"/>
      <c r="M33" s="126" t="s">
        <v>4</v>
      </c>
      <c r="N33" s="135">
        <f>O10</f>
        <v>3.57</v>
      </c>
      <c r="O33" s="139">
        <v>1</v>
      </c>
      <c r="P33" s="139">
        <v>1</v>
      </c>
      <c r="Q33" s="144">
        <v>0.3</v>
      </c>
      <c r="R33" s="115"/>
    </row>
    <row r="34" spans="1:18" ht="24" customHeight="1" x14ac:dyDescent="0.25">
      <c r="A34" s="693"/>
      <c r="B34" s="694"/>
      <c r="C34" s="701" t="s">
        <v>170</v>
      </c>
      <c r="D34" s="138" t="s">
        <v>3</v>
      </c>
      <c r="E34" s="765">
        <v>8.75</v>
      </c>
      <c r="F34" s="766">
        <v>11.3</v>
      </c>
      <c r="G34" s="765">
        <v>7.29</v>
      </c>
      <c r="H34" s="766">
        <v>9.42</v>
      </c>
      <c r="I34" s="765">
        <v>4.37</v>
      </c>
      <c r="J34" s="767">
        <v>5.65</v>
      </c>
      <c r="K34" s="115"/>
      <c r="L34" s="115"/>
      <c r="M34" s="126" t="s">
        <v>3</v>
      </c>
      <c r="N34" s="135">
        <f>N10</f>
        <v>12.239999999999998</v>
      </c>
      <c r="O34" s="136">
        <v>0.6</v>
      </c>
      <c r="P34" s="136">
        <v>0.5</v>
      </c>
      <c r="Q34" s="143">
        <v>0.3</v>
      </c>
      <c r="R34" s="115"/>
    </row>
    <row r="35" spans="1:18" ht="24" customHeight="1" thickBot="1" x14ac:dyDescent="0.3">
      <c r="A35" s="695"/>
      <c r="B35" s="696"/>
      <c r="C35" s="702"/>
      <c r="D35" s="149" t="s">
        <v>4</v>
      </c>
      <c r="E35" s="773">
        <v>2.5499999999999998</v>
      </c>
      <c r="F35" s="774"/>
      <c r="G35" s="773">
        <v>2.13</v>
      </c>
      <c r="H35" s="774"/>
      <c r="I35" s="773">
        <v>1.28</v>
      </c>
      <c r="J35" s="775"/>
      <c r="K35" s="115"/>
      <c r="L35" s="115"/>
      <c r="M35" s="126" t="s">
        <v>4</v>
      </c>
      <c r="N35" s="135">
        <f>O10</f>
        <v>3.57</v>
      </c>
      <c r="O35" s="139">
        <v>0.6</v>
      </c>
      <c r="P35" s="139">
        <v>0.5</v>
      </c>
      <c r="Q35" s="145">
        <v>0.3</v>
      </c>
      <c r="R35" s="115"/>
    </row>
  </sheetData>
  <sheetProtection password="C6A1" sheet="1" objects="1" scenarios="1"/>
  <mergeCells count="73">
    <mergeCell ref="F34:F35"/>
    <mergeCell ref="H34:H35"/>
    <mergeCell ref="J34:J35"/>
    <mergeCell ref="A5:C5"/>
    <mergeCell ref="K14:L23"/>
    <mergeCell ref="G6:G9"/>
    <mergeCell ref="F6:F9"/>
    <mergeCell ref="E6:E9"/>
    <mergeCell ref="D6:D9"/>
    <mergeCell ref="A6:C6"/>
    <mergeCell ref="C22:C23"/>
    <mergeCell ref="F22:F23"/>
    <mergeCell ref="H22:H23"/>
    <mergeCell ref="J22:J23"/>
    <mergeCell ref="F28:F29"/>
    <mergeCell ref="H28:H29"/>
    <mergeCell ref="J28:J29"/>
    <mergeCell ref="L28:L29"/>
    <mergeCell ref="A30:B35"/>
    <mergeCell ref="C30:C31"/>
    <mergeCell ref="F30:F31"/>
    <mergeCell ref="H30:H31"/>
    <mergeCell ref="J30:J31"/>
    <mergeCell ref="C32:C33"/>
    <mergeCell ref="A24:B29"/>
    <mergeCell ref="C28:C29"/>
    <mergeCell ref="F32:F33"/>
    <mergeCell ref="H32:H33"/>
    <mergeCell ref="J32:J33"/>
    <mergeCell ref="C34:C35"/>
    <mergeCell ref="L24:L25"/>
    <mergeCell ref="C26:C27"/>
    <mergeCell ref="F26:F27"/>
    <mergeCell ref="H26:H27"/>
    <mergeCell ref="J26:J27"/>
    <mergeCell ref="L26:L27"/>
    <mergeCell ref="C24:C25"/>
    <mergeCell ref="F24:F25"/>
    <mergeCell ref="H24:H25"/>
    <mergeCell ref="J24:J25"/>
    <mergeCell ref="O17:R17"/>
    <mergeCell ref="A18:B23"/>
    <mergeCell ref="C18:C19"/>
    <mergeCell ref="F18:F19"/>
    <mergeCell ref="H18:H19"/>
    <mergeCell ref="J18:J19"/>
    <mergeCell ref="C20:C21"/>
    <mergeCell ref="F20:F21"/>
    <mergeCell ref="H20:H21"/>
    <mergeCell ref="J20:J21"/>
    <mergeCell ref="M17:N17"/>
    <mergeCell ref="A14:C17"/>
    <mergeCell ref="D14:D17"/>
    <mergeCell ref="E14:F17"/>
    <mergeCell ref="G14:H17"/>
    <mergeCell ref="I14:J17"/>
    <mergeCell ref="A7:C7"/>
    <mergeCell ref="A8:C8"/>
    <mergeCell ref="A9:C9"/>
    <mergeCell ref="N10:N12"/>
    <mergeCell ref="O10:O12"/>
    <mergeCell ref="A11:C11"/>
    <mergeCell ref="A12:C12"/>
    <mergeCell ref="A10:C10"/>
    <mergeCell ref="D10:D12"/>
    <mergeCell ref="E10:E12"/>
    <mergeCell ref="F10:F12"/>
    <mergeCell ref="G10:G12"/>
    <mergeCell ref="D4:E4"/>
    <mergeCell ref="F4:G4"/>
    <mergeCell ref="H4:I4"/>
    <mergeCell ref="N6:N9"/>
    <mergeCell ref="O6:O9"/>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3" width="21.42578125" style="117" hidden="1" customWidth="1"/>
    <col min="14" max="15" width="13.85546875" style="117" hidden="1" customWidth="1"/>
    <col min="16" max="18" width="13.42578125" style="117" hidden="1" customWidth="1"/>
    <col min="19" max="22" width="13.42578125" style="115" customWidth="1"/>
    <col min="23" max="16384" width="9.140625" style="118"/>
  </cols>
  <sheetData>
    <row r="1" spans="1:23" ht="27" hidden="1" customHeight="1" x14ac:dyDescent="0.25">
      <c r="A1" s="115"/>
      <c r="B1" s="115"/>
      <c r="C1" s="115"/>
      <c r="D1" s="115"/>
      <c r="E1" s="115"/>
      <c r="F1" s="115"/>
      <c r="G1" s="115"/>
      <c r="H1" s="115"/>
      <c r="I1" s="115"/>
      <c r="J1" s="115"/>
    </row>
    <row r="2" spans="1:23" ht="27" hidden="1" customHeight="1" x14ac:dyDescent="0.25">
      <c r="A2" s="115"/>
      <c r="B2" s="115"/>
      <c r="C2" s="115"/>
      <c r="D2" s="115"/>
      <c r="E2" s="115"/>
      <c r="F2" s="115"/>
      <c r="G2" s="115"/>
      <c r="H2" s="115"/>
      <c r="I2" s="115"/>
      <c r="J2" s="115"/>
    </row>
    <row r="3" spans="1:23" ht="52.5" hidden="1" customHeight="1" thickBot="1" x14ac:dyDescent="0.3">
      <c r="A3" s="115"/>
      <c r="B3" s="115"/>
      <c r="C3" s="115"/>
      <c r="D3" s="115"/>
      <c r="E3" s="115"/>
      <c r="F3" s="115"/>
      <c r="G3" s="115"/>
      <c r="H3" s="115"/>
      <c r="I3" s="115"/>
      <c r="J3" s="115"/>
    </row>
    <row r="4" spans="1:23" ht="52.5" customHeight="1" thickBot="1" x14ac:dyDescent="0.3">
      <c r="A4" s="119" t="s">
        <v>143</v>
      </c>
      <c r="B4" s="120" t="s">
        <v>174</v>
      </c>
      <c r="C4" s="150" t="s">
        <v>175</v>
      </c>
      <c r="D4" s="658" t="s">
        <v>144</v>
      </c>
      <c r="E4" s="659"/>
      <c r="F4" s="660" t="s">
        <v>145</v>
      </c>
      <c r="G4" s="661"/>
      <c r="H4" s="662"/>
      <c r="I4" s="663"/>
      <c r="J4" s="115"/>
    </row>
    <row r="5" spans="1:23" s="124" customFormat="1" ht="27.75" hidden="1" customHeight="1" thickBot="1" x14ac:dyDescent="0.3">
      <c r="A5" s="741" t="s">
        <v>146</v>
      </c>
      <c r="B5" s="742"/>
      <c r="C5" s="742"/>
      <c r="D5" s="121" t="s">
        <v>147</v>
      </c>
      <c r="E5" s="122" t="s">
        <v>148</v>
      </c>
      <c r="F5" s="123" t="s">
        <v>149</v>
      </c>
      <c r="G5" s="122" t="s">
        <v>150</v>
      </c>
      <c r="J5" s="115"/>
      <c r="K5" s="117"/>
      <c r="L5" s="117"/>
      <c r="M5" s="117"/>
      <c r="N5" s="125" t="s">
        <v>3</v>
      </c>
      <c r="O5" s="125" t="s">
        <v>4</v>
      </c>
      <c r="P5" s="126" t="s">
        <v>151</v>
      </c>
      <c r="Q5" s="117"/>
      <c r="R5" s="117"/>
      <c r="S5" s="117"/>
      <c r="T5" s="127"/>
      <c r="U5" s="127"/>
      <c r="V5" s="127"/>
    </row>
    <row r="6" spans="1:23" ht="15.75" hidden="1" x14ac:dyDescent="0.25">
      <c r="A6" s="743" t="s">
        <v>152</v>
      </c>
      <c r="B6" s="744"/>
      <c r="C6" s="744"/>
      <c r="D6" s="723">
        <f>IF(B4="I classe",85,IF(B4="II classe",85*0.8,IF(B4="III classe",85*0.6,IF(B4="IV classe",85*0.4))))</f>
        <v>34</v>
      </c>
      <c r="E6" s="726">
        <f>IF(B4="I classe",110,IF(B4="II classe",110*0.8,IF(B4="III classe",110*0.6,IF(B4="IV classe",110*0.4))))</f>
        <v>44</v>
      </c>
      <c r="F6" s="729">
        <v>-15</v>
      </c>
      <c r="G6" s="732">
        <v>-15</v>
      </c>
      <c r="J6" s="115"/>
      <c r="K6" s="117"/>
      <c r="L6" s="117"/>
      <c r="N6" s="751">
        <f>D6*(1+F6/100)</f>
        <v>28.9</v>
      </c>
      <c r="O6" s="751">
        <f>E6*(1+G6/100)</f>
        <v>37.4</v>
      </c>
      <c r="S6" s="117"/>
      <c r="W6" s="115"/>
    </row>
    <row r="7" spans="1:23" ht="15.75" hidden="1" x14ac:dyDescent="0.25">
      <c r="A7" s="753" t="s">
        <v>153</v>
      </c>
      <c r="B7" s="754"/>
      <c r="C7" s="754"/>
      <c r="D7" s="745"/>
      <c r="E7" s="747"/>
      <c r="F7" s="749"/>
      <c r="G7" s="747"/>
      <c r="J7" s="115"/>
      <c r="K7" s="117"/>
      <c r="L7" s="117"/>
      <c r="N7" s="752"/>
      <c r="O7" s="752">
        <f>E7*(1+G7/100)</f>
        <v>0</v>
      </c>
      <c r="P7" s="117">
        <f>N6+O6</f>
        <v>66.3</v>
      </c>
      <c r="S7" s="117"/>
      <c r="W7" s="115"/>
    </row>
    <row r="8" spans="1:23" ht="15.75" hidden="1" x14ac:dyDescent="0.25">
      <c r="A8" s="753" t="s">
        <v>154</v>
      </c>
      <c r="B8" s="754"/>
      <c r="C8" s="754"/>
      <c r="D8" s="745"/>
      <c r="E8" s="747"/>
      <c r="F8" s="749"/>
      <c r="G8" s="747"/>
      <c r="J8" s="115"/>
      <c r="K8" s="117"/>
      <c r="L8" s="117"/>
      <c r="N8" s="752"/>
      <c r="O8" s="752">
        <f>E8*(1+G8/100)</f>
        <v>0</v>
      </c>
      <c r="S8" s="117"/>
      <c r="W8" s="115"/>
    </row>
    <row r="9" spans="1:23" ht="16.5" hidden="1" thickBot="1" x14ac:dyDescent="0.3">
      <c r="A9" s="755" t="s">
        <v>155</v>
      </c>
      <c r="B9" s="756"/>
      <c r="C9" s="756"/>
      <c r="D9" s="746"/>
      <c r="E9" s="748"/>
      <c r="F9" s="750"/>
      <c r="G9" s="748"/>
      <c r="J9" s="115"/>
      <c r="K9" s="117"/>
      <c r="L9" s="117"/>
      <c r="N9" s="752"/>
      <c r="O9" s="752">
        <f>E9*(1+G9/100)</f>
        <v>0</v>
      </c>
      <c r="S9" s="117"/>
      <c r="W9" s="115"/>
    </row>
    <row r="10" spans="1:23" ht="15.75" hidden="1" x14ac:dyDescent="0.25">
      <c r="A10" s="760" t="s">
        <v>156</v>
      </c>
      <c r="B10" s="761"/>
      <c r="C10" s="761"/>
      <c r="D10" s="723">
        <f>IF(B4="I classe",24,IF(B4="II classe",24*0.8,IF(B4="III classe",24*0.6,IF(B4="IV classe",24*0.4))))</f>
        <v>9.6000000000000014</v>
      </c>
      <c r="E10" s="726">
        <f>IF(B4="I classe",7,IF(B4="II classe",7*0.8,IF(B4="III classe",7*0.6,IF(B4="IV classe",7*0.4))))</f>
        <v>2.8000000000000003</v>
      </c>
      <c r="F10" s="729">
        <v>-15</v>
      </c>
      <c r="G10" s="732">
        <v>-15</v>
      </c>
      <c r="J10" s="115"/>
      <c r="K10" s="117"/>
      <c r="L10" s="117"/>
      <c r="N10" s="751">
        <f>D10*(1+F10/100)</f>
        <v>8.16</v>
      </c>
      <c r="O10" s="751">
        <f>E10*(1+G10/100)</f>
        <v>2.3800000000000003</v>
      </c>
      <c r="S10" s="117"/>
      <c r="W10" s="115"/>
    </row>
    <row r="11" spans="1:23" ht="15.75" hidden="1" x14ac:dyDescent="0.25">
      <c r="A11" s="753" t="s">
        <v>157</v>
      </c>
      <c r="B11" s="757"/>
      <c r="C11" s="757"/>
      <c r="D11" s="745"/>
      <c r="E11" s="747"/>
      <c r="F11" s="749"/>
      <c r="G11" s="747"/>
      <c r="J11" s="115"/>
      <c r="K11" s="117"/>
      <c r="L11" s="117"/>
      <c r="N11" s="752"/>
      <c r="O11" s="752"/>
      <c r="P11" s="117">
        <f>N10+O10</f>
        <v>10.540000000000001</v>
      </c>
      <c r="S11" s="117"/>
      <c r="W11" s="115"/>
    </row>
    <row r="12" spans="1:23" ht="16.5" hidden="1" thickBot="1" x14ac:dyDescent="0.3">
      <c r="A12" s="755" t="s">
        <v>158</v>
      </c>
      <c r="B12" s="758"/>
      <c r="C12" s="758"/>
      <c r="D12" s="746"/>
      <c r="E12" s="748"/>
      <c r="F12" s="750"/>
      <c r="G12" s="748"/>
      <c r="J12" s="115"/>
      <c r="K12" s="117"/>
      <c r="L12" s="117"/>
      <c r="N12" s="752"/>
      <c r="O12" s="752"/>
      <c r="S12" s="117"/>
      <c r="W12" s="115"/>
    </row>
    <row r="13" spans="1:23" ht="27" hidden="1" customHeight="1" thickBot="1" x14ac:dyDescent="0.3">
      <c r="D13" s="131"/>
      <c r="E13" s="131"/>
      <c r="F13" s="131"/>
      <c r="G13" s="131"/>
      <c r="H13" s="131"/>
      <c r="I13" s="131"/>
      <c r="J13" s="132" t="s">
        <v>159</v>
      </c>
      <c r="O13" s="118"/>
    </row>
    <row r="14" spans="1:23" s="133" customFormat="1" ht="15.75" customHeight="1" x14ac:dyDescent="0.25">
      <c r="A14" s="664" t="s">
        <v>160</v>
      </c>
      <c r="B14" s="665"/>
      <c r="C14" s="666"/>
      <c r="D14" s="673" t="s">
        <v>161</v>
      </c>
      <c r="E14" s="676" t="s">
        <v>162</v>
      </c>
      <c r="F14" s="677"/>
      <c r="G14" s="676" t="s">
        <v>163</v>
      </c>
      <c r="H14" s="677"/>
      <c r="I14" s="676" t="s">
        <v>164</v>
      </c>
      <c r="J14" s="682"/>
      <c r="K14" s="685" t="s">
        <v>172</v>
      </c>
      <c r="L14" s="686"/>
      <c r="M14" s="117"/>
      <c r="N14" s="117"/>
      <c r="O14" s="118"/>
      <c r="P14" s="117"/>
      <c r="Q14" s="117"/>
      <c r="R14" s="117"/>
      <c r="S14" s="115"/>
      <c r="T14" s="115"/>
      <c r="U14" s="115"/>
      <c r="V14" s="115"/>
    </row>
    <row r="15" spans="1:23" s="133" customFormat="1" ht="15.75" customHeight="1" x14ac:dyDescent="0.25">
      <c r="A15" s="667"/>
      <c r="B15" s="668"/>
      <c r="C15" s="669"/>
      <c r="D15" s="674"/>
      <c r="E15" s="678"/>
      <c r="F15" s="679"/>
      <c r="G15" s="678"/>
      <c r="H15" s="679"/>
      <c r="I15" s="678"/>
      <c r="J15" s="683"/>
      <c r="K15" s="687"/>
      <c r="L15" s="688"/>
      <c r="M15" s="117"/>
      <c r="N15" s="117"/>
      <c r="O15" s="118"/>
      <c r="P15" s="117"/>
      <c r="Q15" s="117"/>
      <c r="R15" s="117"/>
      <c r="S15" s="115"/>
      <c r="T15" s="115"/>
      <c r="U15" s="115"/>
      <c r="V15" s="115"/>
    </row>
    <row r="16" spans="1:23" s="133" customFormat="1" ht="15.75" customHeight="1" x14ac:dyDescent="0.25">
      <c r="A16" s="667"/>
      <c r="B16" s="668"/>
      <c r="C16" s="669"/>
      <c r="D16" s="674"/>
      <c r="E16" s="678"/>
      <c r="F16" s="679"/>
      <c r="G16" s="678"/>
      <c r="H16" s="679"/>
      <c r="I16" s="678"/>
      <c r="J16" s="683"/>
      <c r="K16" s="687"/>
      <c r="L16" s="688"/>
      <c r="M16" s="117"/>
      <c r="N16" s="117"/>
      <c r="O16" s="118"/>
      <c r="P16" s="117"/>
      <c r="Q16" s="117"/>
      <c r="R16" s="117"/>
      <c r="S16" s="115"/>
      <c r="T16" s="115"/>
      <c r="U16" s="115"/>
      <c r="V16" s="115"/>
    </row>
    <row r="17" spans="1:23" s="133" customFormat="1" ht="15.75" customHeight="1" thickBot="1" x14ac:dyDescent="0.25">
      <c r="A17" s="670"/>
      <c r="B17" s="671"/>
      <c r="C17" s="672"/>
      <c r="D17" s="675"/>
      <c r="E17" s="680"/>
      <c r="F17" s="681"/>
      <c r="G17" s="680"/>
      <c r="H17" s="681"/>
      <c r="I17" s="680"/>
      <c r="J17" s="684"/>
      <c r="K17" s="687"/>
      <c r="L17" s="688"/>
      <c r="M17" s="759" t="s">
        <v>165</v>
      </c>
      <c r="N17" s="759"/>
      <c r="O17" s="735" t="s">
        <v>166</v>
      </c>
      <c r="P17" s="735"/>
      <c r="Q17" s="735"/>
      <c r="R17" s="735"/>
      <c r="S17" s="115"/>
      <c r="T17" s="115"/>
      <c r="U17" s="115"/>
      <c r="V17" s="115"/>
    </row>
    <row r="18" spans="1:23" ht="24" customHeight="1" x14ac:dyDescent="0.25">
      <c r="A18" s="691" t="s">
        <v>167</v>
      </c>
      <c r="B18" s="692"/>
      <c r="C18" s="697" t="s">
        <v>168</v>
      </c>
      <c r="D18" s="134" t="s">
        <v>3</v>
      </c>
      <c r="E18" s="762">
        <v>34.43</v>
      </c>
      <c r="F18" s="763">
        <v>78.989999999999995</v>
      </c>
      <c r="G18" s="762">
        <v>24.1</v>
      </c>
      <c r="H18" s="763">
        <v>55.29</v>
      </c>
      <c r="I18" s="762">
        <v>3.44</v>
      </c>
      <c r="J18" s="764">
        <v>7.9</v>
      </c>
      <c r="K18" s="687"/>
      <c r="L18" s="688"/>
      <c r="M18" s="126" t="s">
        <v>3</v>
      </c>
      <c r="N18" s="135">
        <f>N6</f>
        <v>28.9</v>
      </c>
      <c r="O18" s="136">
        <v>1</v>
      </c>
      <c r="P18" s="136">
        <v>0.7</v>
      </c>
      <c r="Q18" s="137">
        <v>0.1</v>
      </c>
    </row>
    <row r="19" spans="1:23" ht="24" customHeight="1" thickBot="1" x14ac:dyDescent="0.3">
      <c r="A19" s="693"/>
      <c r="B19" s="694"/>
      <c r="C19" s="698"/>
      <c r="D19" s="138" t="s">
        <v>4</v>
      </c>
      <c r="E19" s="765">
        <v>44.56</v>
      </c>
      <c r="F19" s="766"/>
      <c r="G19" s="765">
        <v>31.19</v>
      </c>
      <c r="H19" s="766"/>
      <c r="I19" s="765">
        <v>4.46</v>
      </c>
      <c r="J19" s="767"/>
      <c r="K19" s="687"/>
      <c r="L19" s="688"/>
      <c r="M19" s="126" t="s">
        <v>4</v>
      </c>
      <c r="N19" s="135">
        <f>O6</f>
        <v>37.4</v>
      </c>
      <c r="O19" s="139">
        <v>1</v>
      </c>
      <c r="P19" s="139">
        <v>0.7</v>
      </c>
      <c r="Q19" s="140">
        <v>0.1</v>
      </c>
    </row>
    <row r="20" spans="1:23" ht="24" customHeight="1" x14ac:dyDescent="0.25">
      <c r="A20" s="693"/>
      <c r="B20" s="694"/>
      <c r="C20" s="699" t="s">
        <v>169</v>
      </c>
      <c r="D20" s="141" t="s">
        <v>3</v>
      </c>
      <c r="E20" s="768">
        <v>34.43</v>
      </c>
      <c r="F20" s="769">
        <v>78.989999999999995</v>
      </c>
      <c r="G20" s="768">
        <v>24.1</v>
      </c>
      <c r="H20" s="769">
        <v>55.29</v>
      </c>
      <c r="I20" s="768">
        <v>3.44</v>
      </c>
      <c r="J20" s="770">
        <v>7.9</v>
      </c>
      <c r="K20" s="687"/>
      <c r="L20" s="688"/>
      <c r="M20" s="126" t="s">
        <v>3</v>
      </c>
      <c r="N20" s="135">
        <f>N6</f>
        <v>28.9</v>
      </c>
      <c r="O20" s="136">
        <v>1</v>
      </c>
      <c r="P20" s="136">
        <v>0.7</v>
      </c>
      <c r="Q20" s="142">
        <v>0.1</v>
      </c>
    </row>
    <row r="21" spans="1:23" ht="24" customHeight="1" thickBot="1" x14ac:dyDescent="0.3">
      <c r="A21" s="693"/>
      <c r="B21" s="694"/>
      <c r="C21" s="700"/>
      <c r="D21" s="141" t="s">
        <v>4</v>
      </c>
      <c r="E21" s="768">
        <v>44.56</v>
      </c>
      <c r="F21" s="769"/>
      <c r="G21" s="768">
        <v>31.19</v>
      </c>
      <c r="H21" s="769"/>
      <c r="I21" s="768">
        <v>4.46</v>
      </c>
      <c r="J21" s="770"/>
      <c r="K21" s="687"/>
      <c r="L21" s="688"/>
      <c r="M21" s="126" t="s">
        <v>4</v>
      </c>
      <c r="N21" s="135">
        <f>O6</f>
        <v>37.4</v>
      </c>
      <c r="O21" s="139">
        <v>1</v>
      </c>
      <c r="P21" s="139">
        <v>0.7</v>
      </c>
      <c r="Q21" s="140">
        <v>0.1</v>
      </c>
    </row>
    <row r="22" spans="1:23" ht="24" customHeight="1" x14ac:dyDescent="0.25">
      <c r="A22" s="693"/>
      <c r="B22" s="694"/>
      <c r="C22" s="701" t="s">
        <v>170</v>
      </c>
      <c r="D22" s="138" t="s">
        <v>3</v>
      </c>
      <c r="E22" s="765">
        <v>18.940000000000001</v>
      </c>
      <c r="F22" s="766">
        <v>43.44</v>
      </c>
      <c r="G22" s="765">
        <v>15.49</v>
      </c>
      <c r="H22" s="766">
        <v>35.549999999999997</v>
      </c>
      <c r="I22" s="765">
        <v>3.44</v>
      </c>
      <c r="J22" s="767">
        <v>7.9</v>
      </c>
      <c r="K22" s="687"/>
      <c r="L22" s="688"/>
      <c r="M22" s="126" t="s">
        <v>3</v>
      </c>
      <c r="N22" s="135">
        <f>N6</f>
        <v>28.9</v>
      </c>
      <c r="O22" s="142">
        <v>0.55000000000000004</v>
      </c>
      <c r="P22" s="143">
        <v>0.45</v>
      </c>
      <c r="Q22" s="137">
        <v>0.1</v>
      </c>
    </row>
    <row r="23" spans="1:23" ht="24" customHeight="1" thickBot="1" x14ac:dyDescent="0.3">
      <c r="A23" s="693"/>
      <c r="B23" s="694"/>
      <c r="C23" s="698"/>
      <c r="D23" s="138" t="s">
        <v>4</v>
      </c>
      <c r="E23" s="765">
        <v>24.51</v>
      </c>
      <c r="F23" s="766"/>
      <c r="G23" s="765">
        <v>20.05</v>
      </c>
      <c r="H23" s="766"/>
      <c r="I23" s="765">
        <v>4.46</v>
      </c>
      <c r="J23" s="767"/>
      <c r="K23" s="689"/>
      <c r="L23" s="690"/>
      <c r="M23" s="126" t="s">
        <v>4</v>
      </c>
      <c r="N23" s="135">
        <f>O6</f>
        <v>37.4</v>
      </c>
      <c r="O23" s="144">
        <v>0.55000000000000004</v>
      </c>
      <c r="P23" s="145">
        <v>0.45</v>
      </c>
      <c r="Q23" s="140">
        <v>0.1</v>
      </c>
    </row>
    <row r="24" spans="1:23" ht="24" customHeight="1" x14ac:dyDescent="0.25">
      <c r="A24" s="704" t="s">
        <v>403</v>
      </c>
      <c r="B24" s="705"/>
      <c r="C24" s="710" t="s">
        <v>168</v>
      </c>
      <c r="D24" s="146" t="s">
        <v>3</v>
      </c>
      <c r="E24" s="768">
        <v>34.43</v>
      </c>
      <c r="F24" s="769">
        <v>78.989999999999995</v>
      </c>
      <c r="G24" s="768">
        <v>34.43</v>
      </c>
      <c r="H24" s="769">
        <v>78.989999999999995</v>
      </c>
      <c r="I24" s="768">
        <v>10.33</v>
      </c>
      <c r="J24" s="771">
        <v>23.7</v>
      </c>
      <c r="K24" s="776">
        <v>6.89</v>
      </c>
      <c r="L24" s="777">
        <v>15.8</v>
      </c>
      <c r="M24" s="126" t="s">
        <v>3</v>
      </c>
      <c r="N24" s="135">
        <f>N6</f>
        <v>28.9</v>
      </c>
      <c r="O24" s="136">
        <v>1</v>
      </c>
      <c r="P24" s="136">
        <v>1</v>
      </c>
      <c r="Q24" s="142">
        <v>0.3</v>
      </c>
      <c r="R24" s="142">
        <v>0.2</v>
      </c>
      <c r="W24" s="147"/>
    </row>
    <row r="25" spans="1:23" ht="24" customHeight="1" thickBot="1" x14ac:dyDescent="0.3">
      <c r="A25" s="706"/>
      <c r="B25" s="707"/>
      <c r="C25" s="700"/>
      <c r="D25" s="141" t="s">
        <v>4</v>
      </c>
      <c r="E25" s="768">
        <v>44.56</v>
      </c>
      <c r="F25" s="769"/>
      <c r="G25" s="768">
        <v>44.56</v>
      </c>
      <c r="H25" s="769"/>
      <c r="I25" s="768">
        <v>13.37</v>
      </c>
      <c r="J25" s="771"/>
      <c r="K25" s="768">
        <v>8.91</v>
      </c>
      <c r="L25" s="770"/>
      <c r="M25" s="126" t="s">
        <v>4</v>
      </c>
      <c r="N25" s="135">
        <f>O6</f>
        <v>37.4</v>
      </c>
      <c r="O25" s="139">
        <v>1</v>
      </c>
      <c r="P25" s="139">
        <v>1</v>
      </c>
      <c r="Q25" s="144">
        <v>0.3</v>
      </c>
      <c r="R25" s="144">
        <v>0.2</v>
      </c>
      <c r="W25" s="147"/>
    </row>
    <row r="26" spans="1:23" ht="24" customHeight="1" x14ac:dyDescent="0.25">
      <c r="A26" s="706"/>
      <c r="B26" s="707"/>
      <c r="C26" s="701" t="s">
        <v>169</v>
      </c>
      <c r="D26" s="138" t="s">
        <v>3</v>
      </c>
      <c r="E26" s="765">
        <v>34.43</v>
      </c>
      <c r="F26" s="766">
        <v>78.989999999999995</v>
      </c>
      <c r="G26" s="765">
        <v>34.43</v>
      </c>
      <c r="H26" s="766">
        <v>78.989999999999995</v>
      </c>
      <c r="I26" s="765">
        <v>10.33</v>
      </c>
      <c r="J26" s="772">
        <v>23.7</v>
      </c>
      <c r="K26" s="765">
        <v>6.89</v>
      </c>
      <c r="L26" s="767">
        <v>15.8</v>
      </c>
      <c r="M26" s="126" t="s">
        <v>3</v>
      </c>
      <c r="N26" s="135">
        <f>N6</f>
        <v>28.9</v>
      </c>
      <c r="O26" s="136">
        <v>1</v>
      </c>
      <c r="P26" s="136">
        <v>1</v>
      </c>
      <c r="Q26" s="142">
        <v>0.3</v>
      </c>
      <c r="R26" s="142">
        <v>0.2</v>
      </c>
    </row>
    <row r="27" spans="1:23" ht="24" customHeight="1" thickBot="1" x14ac:dyDescent="0.3">
      <c r="A27" s="706"/>
      <c r="B27" s="707"/>
      <c r="C27" s="698"/>
      <c r="D27" s="138" t="s">
        <v>4</v>
      </c>
      <c r="E27" s="765">
        <v>44.56</v>
      </c>
      <c r="F27" s="766"/>
      <c r="G27" s="765">
        <v>44.56</v>
      </c>
      <c r="H27" s="766"/>
      <c r="I27" s="765">
        <v>13.37</v>
      </c>
      <c r="J27" s="772"/>
      <c r="K27" s="765">
        <v>8.91</v>
      </c>
      <c r="L27" s="767"/>
      <c r="M27" s="126" t="s">
        <v>4</v>
      </c>
      <c r="N27" s="135">
        <f>O6</f>
        <v>37.4</v>
      </c>
      <c r="O27" s="139">
        <v>1</v>
      </c>
      <c r="P27" s="139">
        <v>1</v>
      </c>
      <c r="Q27" s="144">
        <v>0.3</v>
      </c>
      <c r="R27" s="144">
        <v>0.2</v>
      </c>
    </row>
    <row r="28" spans="1:23" ht="24" customHeight="1" x14ac:dyDescent="0.25">
      <c r="A28" s="706"/>
      <c r="B28" s="707"/>
      <c r="C28" s="699" t="s">
        <v>170</v>
      </c>
      <c r="D28" s="141" t="s">
        <v>3</v>
      </c>
      <c r="E28" s="768">
        <v>20.66</v>
      </c>
      <c r="F28" s="769">
        <v>47.39</v>
      </c>
      <c r="G28" s="768">
        <v>17.22</v>
      </c>
      <c r="H28" s="769">
        <v>39.49</v>
      </c>
      <c r="I28" s="768">
        <v>10.33</v>
      </c>
      <c r="J28" s="771">
        <v>23.7</v>
      </c>
      <c r="K28" s="768">
        <v>6.89</v>
      </c>
      <c r="L28" s="770">
        <v>15.8</v>
      </c>
      <c r="M28" s="126" t="s">
        <v>3</v>
      </c>
      <c r="N28" s="135">
        <f>N6</f>
        <v>28.9</v>
      </c>
      <c r="O28" s="136">
        <v>0.6</v>
      </c>
      <c r="P28" s="136">
        <v>0.5</v>
      </c>
      <c r="Q28" s="143">
        <v>0.3</v>
      </c>
      <c r="R28" s="143">
        <v>0.2</v>
      </c>
    </row>
    <row r="29" spans="1:23" ht="24" customHeight="1" thickBot="1" x14ac:dyDescent="0.3">
      <c r="A29" s="708"/>
      <c r="B29" s="709"/>
      <c r="C29" s="703"/>
      <c r="D29" s="148" t="s">
        <v>4</v>
      </c>
      <c r="E29" s="768">
        <v>26.74</v>
      </c>
      <c r="F29" s="769"/>
      <c r="G29" s="768">
        <v>22.28</v>
      </c>
      <c r="H29" s="769"/>
      <c r="I29" s="768">
        <v>13.37</v>
      </c>
      <c r="J29" s="771"/>
      <c r="K29" s="778">
        <v>8.91</v>
      </c>
      <c r="L29" s="779"/>
      <c r="M29" s="126" t="s">
        <v>4</v>
      </c>
      <c r="N29" s="135">
        <f>O6</f>
        <v>37.4</v>
      </c>
      <c r="O29" s="139">
        <v>0.6</v>
      </c>
      <c r="P29" s="139">
        <v>0.5</v>
      </c>
      <c r="Q29" s="145">
        <v>0.3</v>
      </c>
      <c r="R29" s="145">
        <v>0.2</v>
      </c>
    </row>
    <row r="30" spans="1:23" ht="24" customHeight="1" x14ac:dyDescent="0.25">
      <c r="A30" s="691" t="s">
        <v>171</v>
      </c>
      <c r="B30" s="692"/>
      <c r="C30" s="697" t="s">
        <v>168</v>
      </c>
      <c r="D30" s="134" t="s">
        <v>3</v>
      </c>
      <c r="E30" s="765">
        <v>9.7200000000000006</v>
      </c>
      <c r="F30" s="766">
        <v>12.56</v>
      </c>
      <c r="G30" s="765">
        <v>9.7200000000000006</v>
      </c>
      <c r="H30" s="766">
        <v>12.56</v>
      </c>
      <c r="I30" s="765">
        <v>2.92</v>
      </c>
      <c r="J30" s="767">
        <v>3.77</v>
      </c>
      <c r="K30" s="115"/>
      <c r="L30" s="115"/>
      <c r="M30" s="126" t="s">
        <v>3</v>
      </c>
      <c r="N30" s="135">
        <f>N10</f>
        <v>8.16</v>
      </c>
      <c r="O30" s="136">
        <v>1</v>
      </c>
      <c r="P30" s="136">
        <v>1</v>
      </c>
      <c r="Q30" s="142">
        <v>0.3</v>
      </c>
      <c r="R30" s="115"/>
    </row>
    <row r="31" spans="1:23" ht="24" customHeight="1" thickBot="1" x14ac:dyDescent="0.3">
      <c r="A31" s="693"/>
      <c r="B31" s="694"/>
      <c r="C31" s="698"/>
      <c r="D31" s="138" t="s">
        <v>4</v>
      </c>
      <c r="E31" s="765">
        <v>2.84</v>
      </c>
      <c r="F31" s="766"/>
      <c r="G31" s="765">
        <v>2.84</v>
      </c>
      <c r="H31" s="766"/>
      <c r="I31" s="765">
        <v>0.85</v>
      </c>
      <c r="J31" s="767"/>
      <c r="K31" s="115"/>
      <c r="L31" s="115"/>
      <c r="M31" s="126" t="s">
        <v>4</v>
      </c>
      <c r="N31" s="135">
        <f>O10</f>
        <v>2.3800000000000003</v>
      </c>
      <c r="O31" s="139">
        <v>1</v>
      </c>
      <c r="P31" s="139">
        <v>1</v>
      </c>
      <c r="Q31" s="144">
        <v>0.3</v>
      </c>
      <c r="R31" s="115"/>
    </row>
    <row r="32" spans="1:23" ht="24" customHeight="1" x14ac:dyDescent="0.25">
      <c r="A32" s="693"/>
      <c r="B32" s="694"/>
      <c r="C32" s="699" t="s">
        <v>169</v>
      </c>
      <c r="D32" s="141" t="s">
        <v>3</v>
      </c>
      <c r="E32" s="768">
        <v>9.7200000000000006</v>
      </c>
      <c r="F32" s="769">
        <v>12.56</v>
      </c>
      <c r="G32" s="768">
        <v>9.7200000000000006</v>
      </c>
      <c r="H32" s="769">
        <v>12.56</v>
      </c>
      <c r="I32" s="768">
        <v>2.92</v>
      </c>
      <c r="J32" s="770">
        <v>3.77</v>
      </c>
      <c r="K32" s="115"/>
      <c r="L32" s="115"/>
      <c r="M32" s="126" t="s">
        <v>3</v>
      </c>
      <c r="N32" s="135">
        <f>N10</f>
        <v>8.16</v>
      </c>
      <c r="O32" s="136">
        <v>1</v>
      </c>
      <c r="P32" s="136">
        <v>1</v>
      </c>
      <c r="Q32" s="142">
        <v>0.3</v>
      </c>
      <c r="R32" s="115"/>
    </row>
    <row r="33" spans="1:18" ht="24" customHeight="1" thickBot="1" x14ac:dyDescent="0.3">
      <c r="A33" s="693"/>
      <c r="B33" s="694"/>
      <c r="C33" s="700"/>
      <c r="D33" s="141" t="s">
        <v>4</v>
      </c>
      <c r="E33" s="768">
        <v>2.84</v>
      </c>
      <c r="F33" s="769"/>
      <c r="G33" s="768">
        <v>2.84</v>
      </c>
      <c r="H33" s="769"/>
      <c r="I33" s="768">
        <v>0.85</v>
      </c>
      <c r="J33" s="770"/>
      <c r="K33" s="115"/>
      <c r="L33" s="115"/>
      <c r="M33" s="126" t="s">
        <v>4</v>
      </c>
      <c r="N33" s="135">
        <f>O10</f>
        <v>2.3800000000000003</v>
      </c>
      <c r="O33" s="139">
        <v>1</v>
      </c>
      <c r="P33" s="139">
        <v>1</v>
      </c>
      <c r="Q33" s="144">
        <v>0.3</v>
      </c>
      <c r="R33" s="115"/>
    </row>
    <row r="34" spans="1:18" ht="24" customHeight="1" x14ac:dyDescent="0.25">
      <c r="A34" s="693"/>
      <c r="B34" s="694"/>
      <c r="C34" s="701" t="s">
        <v>170</v>
      </c>
      <c r="D34" s="138" t="s">
        <v>3</v>
      </c>
      <c r="E34" s="765">
        <v>5.83</v>
      </c>
      <c r="F34" s="766">
        <v>7.53</v>
      </c>
      <c r="G34" s="765">
        <v>4.8600000000000003</v>
      </c>
      <c r="H34" s="766">
        <v>6.28</v>
      </c>
      <c r="I34" s="765">
        <v>2.92</v>
      </c>
      <c r="J34" s="767">
        <v>3.77</v>
      </c>
      <c r="K34" s="115"/>
      <c r="L34" s="115"/>
      <c r="M34" s="126" t="s">
        <v>3</v>
      </c>
      <c r="N34" s="135">
        <f>N10</f>
        <v>8.16</v>
      </c>
      <c r="O34" s="136">
        <v>0.6</v>
      </c>
      <c r="P34" s="136">
        <v>0.5</v>
      </c>
      <c r="Q34" s="143">
        <v>0.3</v>
      </c>
      <c r="R34" s="115"/>
    </row>
    <row r="35" spans="1:18" ht="24" customHeight="1" thickBot="1" x14ac:dyDescent="0.3">
      <c r="A35" s="695"/>
      <c r="B35" s="696"/>
      <c r="C35" s="702"/>
      <c r="D35" s="149" t="s">
        <v>4</v>
      </c>
      <c r="E35" s="773">
        <v>1.7</v>
      </c>
      <c r="F35" s="774"/>
      <c r="G35" s="773">
        <v>1.42</v>
      </c>
      <c r="H35" s="774"/>
      <c r="I35" s="773">
        <v>0.85</v>
      </c>
      <c r="J35" s="775"/>
      <c r="K35" s="115"/>
      <c r="L35" s="115"/>
      <c r="M35" s="126" t="s">
        <v>4</v>
      </c>
      <c r="N35" s="135">
        <f>O10</f>
        <v>2.3800000000000003</v>
      </c>
      <c r="O35" s="139">
        <v>0.6</v>
      </c>
      <c r="P35" s="139">
        <v>0.5</v>
      </c>
      <c r="Q35" s="145">
        <v>0.3</v>
      </c>
      <c r="R35" s="115"/>
    </row>
  </sheetData>
  <sheetProtection password="98F9" sheet="1" objects="1" scenarios="1"/>
  <mergeCells count="73">
    <mergeCell ref="K14:L23"/>
    <mergeCell ref="A30:B35"/>
    <mergeCell ref="C30:C31"/>
    <mergeCell ref="F30:F31"/>
    <mergeCell ref="H30:H31"/>
    <mergeCell ref="J30:J31"/>
    <mergeCell ref="C32:C33"/>
    <mergeCell ref="F32:F33"/>
    <mergeCell ref="H32:H33"/>
    <mergeCell ref="J32:J33"/>
    <mergeCell ref="C34:C35"/>
    <mergeCell ref="F34:F35"/>
    <mergeCell ref="H34:H35"/>
    <mergeCell ref="J34:J35"/>
    <mergeCell ref="L28:L29"/>
    <mergeCell ref="L24:L25"/>
    <mergeCell ref="F24:F25"/>
    <mergeCell ref="H24:H25"/>
    <mergeCell ref="J24:J25"/>
    <mergeCell ref="C28:C29"/>
    <mergeCell ref="J26:J27"/>
    <mergeCell ref="F28:F29"/>
    <mergeCell ref="H28:H29"/>
    <mergeCell ref="J28:J29"/>
    <mergeCell ref="C26:C27"/>
    <mergeCell ref="F26:F27"/>
    <mergeCell ref="H26:H27"/>
    <mergeCell ref="L26:L27"/>
    <mergeCell ref="A18:B23"/>
    <mergeCell ref="C18:C19"/>
    <mergeCell ref="F18:F19"/>
    <mergeCell ref="H18:H19"/>
    <mergeCell ref="J18:J19"/>
    <mergeCell ref="C20:C21"/>
    <mergeCell ref="F20:F21"/>
    <mergeCell ref="H20:H21"/>
    <mergeCell ref="J20:J21"/>
    <mergeCell ref="C22:C23"/>
    <mergeCell ref="F22:F23"/>
    <mergeCell ref="H22:H23"/>
    <mergeCell ref="J22:J23"/>
    <mergeCell ref="A24:B29"/>
    <mergeCell ref="C24:C25"/>
    <mergeCell ref="N10:N12"/>
    <mergeCell ref="O10:O12"/>
    <mergeCell ref="A11:C11"/>
    <mergeCell ref="A12:C12"/>
    <mergeCell ref="A14:C17"/>
    <mergeCell ref="D14:D17"/>
    <mergeCell ref="E14:F17"/>
    <mergeCell ref="G14:H17"/>
    <mergeCell ref="I14:J17"/>
    <mergeCell ref="M17:N17"/>
    <mergeCell ref="A10:C10"/>
    <mergeCell ref="D10:D12"/>
    <mergeCell ref="E10:E12"/>
    <mergeCell ref="F10:F12"/>
    <mergeCell ref="G10:G12"/>
    <mergeCell ref="O17:R17"/>
    <mergeCell ref="N6:N9"/>
    <mergeCell ref="O6:O9"/>
    <mergeCell ref="A7:C7"/>
    <mergeCell ref="A8:C8"/>
    <mergeCell ref="A9:C9"/>
    <mergeCell ref="D4:E4"/>
    <mergeCell ref="F4:G4"/>
    <mergeCell ref="H4:I4"/>
    <mergeCell ref="A5:C5"/>
    <mergeCell ref="A6:C6"/>
    <mergeCell ref="D6:D9"/>
    <mergeCell ref="E6:E9"/>
    <mergeCell ref="F6:F9"/>
    <mergeCell ref="G6:G9"/>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election activeCell="A4" sqref="A4"/>
    </sheetView>
  </sheetViews>
  <sheetFormatPr defaultRowHeight="15" x14ac:dyDescent="0.25"/>
  <cols>
    <col min="2" max="2" width="12.5703125" customWidth="1"/>
    <col min="3" max="3" width="20.28515625" customWidth="1"/>
    <col min="4" max="4" width="16.28515625" customWidth="1"/>
    <col min="5" max="5" width="13.42578125" customWidth="1"/>
    <col min="6" max="6" width="15.28515625" customWidth="1"/>
  </cols>
  <sheetData>
    <row r="1" spans="1:6" ht="36.75" customHeight="1" x14ac:dyDescent="0.3">
      <c r="A1" s="413" t="s">
        <v>215</v>
      </c>
      <c r="B1" s="413"/>
      <c r="C1" s="413"/>
      <c r="D1" s="413"/>
      <c r="E1" s="413"/>
      <c r="F1" s="413"/>
    </row>
    <row r="3" spans="1:6" ht="24" x14ac:dyDescent="0.25">
      <c r="A3" s="203" t="s">
        <v>207</v>
      </c>
      <c r="B3" s="203" t="s">
        <v>208</v>
      </c>
      <c r="C3" s="203" t="s">
        <v>209</v>
      </c>
      <c r="D3" s="203" t="s">
        <v>216</v>
      </c>
      <c r="E3" s="198" t="s">
        <v>211</v>
      </c>
      <c r="F3" s="198" t="s">
        <v>212</v>
      </c>
    </row>
    <row r="4" spans="1:6" x14ac:dyDescent="0.25">
      <c r="A4" s="199"/>
      <c r="B4" s="199"/>
      <c r="C4" s="199"/>
      <c r="D4" s="199"/>
      <c r="E4" s="200"/>
      <c r="F4" s="200"/>
    </row>
    <row r="5" spans="1:6" x14ac:dyDescent="0.25">
      <c r="A5" s="199"/>
      <c r="B5" s="199"/>
      <c r="C5" s="199"/>
      <c r="D5" s="199"/>
      <c r="E5" s="200"/>
      <c r="F5" s="200"/>
    </row>
    <row r="6" spans="1:6" x14ac:dyDescent="0.25">
      <c r="A6" s="199"/>
      <c r="B6" s="199"/>
      <c r="C6" s="199"/>
      <c r="D6" s="199"/>
      <c r="E6" s="200"/>
      <c r="F6" s="200"/>
    </row>
    <row r="7" spans="1:6" x14ac:dyDescent="0.25">
      <c r="A7" s="199"/>
      <c r="B7" s="199"/>
      <c r="C7" s="199"/>
      <c r="D7" s="199"/>
      <c r="E7" s="200"/>
      <c r="F7" s="200"/>
    </row>
    <row r="8" spans="1:6" x14ac:dyDescent="0.25">
      <c r="A8" s="199"/>
      <c r="B8" s="199"/>
      <c r="C8" s="199"/>
      <c r="D8" s="199"/>
      <c r="E8" s="200"/>
      <c r="F8" s="200"/>
    </row>
    <row r="9" spans="1:6" x14ac:dyDescent="0.25">
      <c r="A9" s="199"/>
      <c r="B9" s="199"/>
      <c r="C9" s="199"/>
      <c r="D9" s="199"/>
      <c r="E9" s="200"/>
      <c r="F9" s="200"/>
    </row>
    <row r="10" spans="1:6" x14ac:dyDescent="0.25">
      <c r="A10" s="199"/>
      <c r="B10" s="199"/>
      <c r="C10" s="199"/>
      <c r="D10" s="199"/>
      <c r="E10" s="200"/>
      <c r="F10" s="200"/>
    </row>
    <row r="11" spans="1:6" x14ac:dyDescent="0.25">
      <c r="A11" s="199"/>
      <c r="B11" s="199"/>
      <c r="C11" s="199"/>
      <c r="D11" s="199"/>
      <c r="E11" s="200"/>
      <c r="F11" s="200"/>
    </row>
    <row r="12" spans="1:6" x14ac:dyDescent="0.25">
      <c r="A12" s="199"/>
      <c r="B12" s="199"/>
      <c r="C12" s="199"/>
      <c r="D12" s="199"/>
      <c r="E12" s="200"/>
      <c r="F12" s="200"/>
    </row>
    <row r="13" spans="1:6" x14ac:dyDescent="0.25">
      <c r="A13" s="199"/>
      <c r="B13" s="199"/>
      <c r="C13" s="199"/>
      <c r="D13" s="199"/>
      <c r="E13" s="200"/>
      <c r="F13" s="200"/>
    </row>
    <row r="14" spans="1:6" x14ac:dyDescent="0.25">
      <c r="A14" s="199"/>
      <c r="B14" s="199"/>
      <c r="C14" s="199"/>
      <c r="D14" s="199"/>
      <c r="E14" s="200"/>
      <c r="F14" s="200"/>
    </row>
    <row r="15" spans="1:6" x14ac:dyDescent="0.25">
      <c r="A15" s="199"/>
      <c r="B15" s="199"/>
      <c r="C15" s="199"/>
      <c r="D15" s="199"/>
      <c r="E15" s="200"/>
      <c r="F15" s="200"/>
    </row>
    <row r="16" spans="1:6" x14ac:dyDescent="0.25">
      <c r="A16" s="199"/>
      <c r="B16" s="199"/>
      <c r="C16" s="199"/>
      <c r="D16" s="199"/>
      <c r="E16" s="200"/>
      <c r="F16" s="200"/>
    </row>
    <row r="17" spans="1:6" x14ac:dyDescent="0.25">
      <c r="A17" s="199"/>
      <c r="B17" s="199"/>
      <c r="C17" s="199"/>
      <c r="D17" s="199"/>
      <c r="E17" s="200"/>
      <c r="F17" s="200"/>
    </row>
    <row r="18" spans="1:6" x14ac:dyDescent="0.25">
      <c r="A18" s="199"/>
      <c r="B18" s="199"/>
      <c r="C18" s="199"/>
      <c r="D18" s="199"/>
      <c r="E18" s="200"/>
      <c r="F18" s="200"/>
    </row>
    <row r="19" spans="1:6" x14ac:dyDescent="0.25">
      <c r="A19" s="199"/>
      <c r="B19" s="199"/>
      <c r="C19" s="199"/>
      <c r="D19" s="199"/>
      <c r="E19" s="200"/>
      <c r="F19" s="200"/>
    </row>
    <row r="20" spans="1:6" x14ac:dyDescent="0.25">
      <c r="A20" s="199"/>
      <c r="B20" s="199"/>
      <c r="C20" s="199"/>
      <c r="D20" s="199"/>
      <c r="E20" s="200"/>
      <c r="F20" s="200"/>
    </row>
    <row r="21" spans="1:6" x14ac:dyDescent="0.25">
      <c r="A21" s="199"/>
      <c r="B21" s="199"/>
      <c r="C21" s="199"/>
      <c r="D21" s="199"/>
      <c r="E21" s="200"/>
      <c r="F21" s="200"/>
    </row>
    <row r="22" spans="1:6" x14ac:dyDescent="0.25">
      <c r="A22" s="199"/>
      <c r="B22" s="199"/>
      <c r="C22" s="199"/>
      <c r="D22" s="199"/>
      <c r="E22" s="200"/>
      <c r="F22" s="200"/>
    </row>
    <row r="23" spans="1:6" x14ac:dyDescent="0.25">
      <c r="A23" s="199"/>
      <c r="B23" s="199"/>
      <c r="C23" s="199"/>
      <c r="D23" s="199"/>
      <c r="E23" s="200"/>
      <c r="F23" s="200"/>
    </row>
    <row r="24" spans="1:6" x14ac:dyDescent="0.25">
      <c r="A24" s="199"/>
      <c r="B24" s="199"/>
      <c r="C24" s="199"/>
      <c r="D24" s="199"/>
      <c r="E24" s="200"/>
      <c r="F24" s="200"/>
    </row>
    <row r="25" spans="1:6" x14ac:dyDescent="0.25">
      <c r="A25" s="199"/>
      <c r="B25" s="199"/>
      <c r="C25" s="199"/>
      <c r="D25" s="199"/>
      <c r="E25" s="200"/>
      <c r="F25" s="200"/>
    </row>
    <row r="26" spans="1:6" x14ac:dyDescent="0.25">
      <c r="A26" s="199"/>
      <c r="B26" s="199"/>
      <c r="C26" s="199"/>
      <c r="D26" s="199"/>
      <c r="E26" s="200"/>
      <c r="F26" s="200"/>
    </row>
    <row r="27" spans="1:6" x14ac:dyDescent="0.25">
      <c r="A27" s="199"/>
      <c r="B27" s="199"/>
      <c r="C27" s="199"/>
      <c r="D27" s="199"/>
      <c r="E27" s="200"/>
      <c r="F27" s="200"/>
    </row>
    <row r="28" spans="1:6" x14ac:dyDescent="0.25">
      <c r="A28" s="199"/>
      <c r="B28" s="199"/>
      <c r="C28" s="199"/>
      <c r="D28" s="199"/>
      <c r="E28" s="200"/>
      <c r="F28" s="200"/>
    </row>
    <row r="29" spans="1:6" x14ac:dyDescent="0.25">
      <c r="A29" s="199"/>
      <c r="B29" s="199"/>
      <c r="C29" s="199"/>
      <c r="D29" s="199"/>
      <c r="E29" s="200"/>
      <c r="F29" s="200"/>
    </row>
    <row r="30" spans="1:6" x14ac:dyDescent="0.25">
      <c r="A30" s="199"/>
      <c r="B30" s="199"/>
      <c r="C30" s="199"/>
      <c r="D30" s="199"/>
      <c r="E30" s="200"/>
      <c r="F30" s="200"/>
    </row>
    <row r="31" spans="1:6" x14ac:dyDescent="0.25">
      <c r="A31" s="199"/>
      <c r="B31" s="199"/>
      <c r="C31" s="199"/>
      <c r="D31" s="199"/>
      <c r="E31" s="200"/>
      <c r="F31" s="200"/>
    </row>
    <row r="32" spans="1:6" x14ac:dyDescent="0.25">
      <c r="A32" s="199"/>
      <c r="B32" s="199"/>
      <c r="C32" s="199"/>
      <c r="D32" s="199"/>
      <c r="E32" s="200"/>
      <c r="F32" s="200"/>
    </row>
    <row r="33" spans="1:6" x14ac:dyDescent="0.25">
      <c r="A33" s="199"/>
      <c r="B33" s="199"/>
      <c r="C33" s="199"/>
      <c r="D33" s="199"/>
      <c r="E33" s="200"/>
      <c r="F33" s="200"/>
    </row>
    <row r="34" spans="1:6" x14ac:dyDescent="0.25">
      <c r="A34" s="199"/>
      <c r="B34" s="199"/>
      <c r="C34" s="199"/>
      <c r="D34" s="199"/>
      <c r="E34" s="200"/>
      <c r="F34" s="200"/>
    </row>
    <row r="35" spans="1:6" x14ac:dyDescent="0.25">
      <c r="A35" s="199"/>
      <c r="B35" s="199"/>
      <c r="C35" s="199"/>
      <c r="D35" s="199"/>
      <c r="E35" s="200"/>
      <c r="F35" s="200"/>
    </row>
    <row r="36" spans="1:6" x14ac:dyDescent="0.25">
      <c r="A36" s="199"/>
      <c r="B36" s="199"/>
      <c r="C36" s="199"/>
      <c r="D36" s="199"/>
      <c r="E36" s="200"/>
      <c r="F36" s="200"/>
    </row>
    <row r="37" spans="1:6" ht="15.75" x14ac:dyDescent="0.25">
      <c r="A37" s="195"/>
      <c r="B37" s="195"/>
      <c r="C37" s="195"/>
      <c r="D37" s="195"/>
      <c r="E37" s="196"/>
      <c r="F37" s="196"/>
    </row>
    <row r="38" spans="1:6" ht="15.75" x14ac:dyDescent="0.25">
      <c r="A38" s="195"/>
      <c r="B38" s="195"/>
      <c r="C38" s="195"/>
      <c r="D38" s="197" t="s">
        <v>210</v>
      </c>
      <c r="E38" s="201">
        <f>SUM(E4:E36)</f>
        <v>0</v>
      </c>
      <c r="F38" s="201">
        <f>SUM(F4:F36)</f>
        <v>0</v>
      </c>
    </row>
    <row r="39" spans="1:6" ht="15.75" x14ac:dyDescent="0.25">
      <c r="A39" s="195"/>
      <c r="B39" s="195"/>
      <c r="C39" s="195"/>
      <c r="D39" s="197" t="s">
        <v>214</v>
      </c>
      <c r="E39" s="201">
        <f>F38*60/100</f>
        <v>0</v>
      </c>
      <c r="F39" s="202"/>
    </row>
    <row r="40" spans="1:6" ht="15.75" x14ac:dyDescent="0.25">
      <c r="A40" s="195"/>
      <c r="B40" s="195"/>
      <c r="C40" s="195"/>
      <c r="D40" s="197" t="s">
        <v>213</v>
      </c>
      <c r="E40" s="201">
        <f>E38+E39</f>
        <v>0</v>
      </c>
      <c r="F40" s="202"/>
    </row>
    <row r="41" spans="1:6" ht="15.75" x14ac:dyDescent="0.25">
      <c r="B41" s="412"/>
      <c r="C41" s="412"/>
      <c r="D41" s="195"/>
      <c r="E41" s="196"/>
      <c r="F41" s="196"/>
    </row>
  </sheetData>
  <sheetProtection password="C7DC" sheet="1" objects="1" scenarios="1"/>
  <mergeCells count="2">
    <mergeCell ref="B41:C41"/>
    <mergeCell ref="A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zoomScale="90" zoomScaleNormal="90" workbookViewId="0">
      <selection activeCell="R2" sqref="R2:R6"/>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69" t="s">
        <v>0</v>
      </c>
      <c r="B1" s="493" t="s">
        <v>52</v>
      </c>
      <c r="C1" s="494"/>
      <c r="D1" s="494"/>
      <c r="E1" s="495"/>
      <c r="F1" s="459" t="s">
        <v>33</v>
      </c>
      <c r="G1" s="459"/>
      <c r="H1" s="459"/>
      <c r="I1" s="459"/>
      <c r="J1" s="460" t="s">
        <v>34</v>
      </c>
      <c r="K1" s="459"/>
      <c r="L1" s="459"/>
      <c r="M1" s="459"/>
      <c r="N1" s="470" t="s">
        <v>30</v>
      </c>
      <c r="O1" s="459"/>
      <c r="P1" s="459"/>
      <c r="Q1" s="459"/>
      <c r="R1" s="70" t="s">
        <v>60</v>
      </c>
      <c r="S1" s="70" t="s">
        <v>61</v>
      </c>
    </row>
    <row r="2" spans="1:19" ht="25.5" customHeight="1" thickTop="1" x14ac:dyDescent="0.25">
      <c r="A2" s="34" t="s">
        <v>44</v>
      </c>
      <c r="B2" s="445" t="s">
        <v>63</v>
      </c>
      <c r="C2" s="445"/>
      <c r="D2" s="445"/>
      <c r="E2" s="445"/>
      <c r="F2" s="447" t="s">
        <v>1</v>
      </c>
      <c r="G2" s="448"/>
      <c r="H2" s="448" t="s">
        <v>2</v>
      </c>
      <c r="I2" s="461"/>
      <c r="J2" s="447" t="s">
        <v>217</v>
      </c>
      <c r="K2" s="448"/>
      <c r="L2" s="448" t="s">
        <v>2</v>
      </c>
      <c r="M2" s="461"/>
      <c r="N2" s="447" t="s">
        <v>218</v>
      </c>
      <c r="O2" s="448"/>
      <c r="P2" s="448" t="s">
        <v>2</v>
      </c>
      <c r="Q2" s="461"/>
      <c r="R2" s="497"/>
      <c r="S2" s="488"/>
    </row>
    <row r="3" spans="1:19" x14ac:dyDescent="0.25">
      <c r="A3" s="35"/>
      <c r="B3" s="446"/>
      <c r="C3" s="446"/>
      <c r="D3" s="446"/>
      <c r="E3" s="446"/>
      <c r="F3" s="431"/>
      <c r="G3" s="432"/>
      <c r="H3" s="206" t="s">
        <v>3</v>
      </c>
      <c r="I3" s="207" t="s">
        <v>4</v>
      </c>
      <c r="J3" s="431"/>
      <c r="K3" s="432"/>
      <c r="L3" s="206" t="s">
        <v>3</v>
      </c>
      <c r="M3" s="207" t="s">
        <v>4</v>
      </c>
      <c r="N3" s="431"/>
      <c r="O3" s="432"/>
      <c r="P3" s="206" t="s">
        <v>3</v>
      </c>
      <c r="Q3" s="207" t="s">
        <v>4</v>
      </c>
      <c r="R3" s="498"/>
      <c r="S3" s="489"/>
    </row>
    <row r="4" spans="1:19" ht="15" customHeight="1" x14ac:dyDescent="0.25">
      <c r="A4" s="36"/>
      <c r="B4" s="496" t="s">
        <v>65</v>
      </c>
      <c r="C4" s="496"/>
      <c r="D4" s="496"/>
      <c r="E4" s="496"/>
      <c r="F4" s="464" t="s">
        <v>389</v>
      </c>
      <c r="G4" s="465"/>
      <c r="H4" s="468">
        <v>50</v>
      </c>
      <c r="I4" s="427">
        <v>50</v>
      </c>
      <c r="J4" s="462" t="s">
        <v>35</v>
      </c>
      <c r="K4" s="463"/>
      <c r="L4" s="8">
        <v>60</v>
      </c>
      <c r="M4" s="14">
        <v>60</v>
      </c>
      <c r="N4" s="462" t="s">
        <v>8</v>
      </c>
      <c r="O4" s="463"/>
      <c r="P4" s="8">
        <v>80</v>
      </c>
      <c r="Q4" s="14">
        <v>80</v>
      </c>
      <c r="R4" s="498"/>
      <c r="S4" s="489"/>
    </row>
    <row r="5" spans="1:19" x14ac:dyDescent="0.25">
      <c r="A5" s="36"/>
      <c r="B5" s="5"/>
      <c r="C5" s="5"/>
      <c r="D5" s="5"/>
      <c r="E5" s="5"/>
      <c r="F5" s="466"/>
      <c r="G5" s="467"/>
      <c r="H5" s="469"/>
      <c r="I5" s="428"/>
      <c r="J5" s="462" t="s">
        <v>36</v>
      </c>
      <c r="K5" s="463"/>
      <c r="L5" s="8">
        <v>70</v>
      </c>
      <c r="M5" s="14">
        <v>70</v>
      </c>
      <c r="N5" s="462" t="s">
        <v>9</v>
      </c>
      <c r="O5" s="463"/>
      <c r="P5" s="8">
        <v>90</v>
      </c>
      <c r="Q5" s="14">
        <v>90</v>
      </c>
      <c r="R5" s="498"/>
      <c r="S5" s="489"/>
    </row>
    <row r="6" spans="1:19" ht="15.75" thickBot="1" x14ac:dyDescent="0.3">
      <c r="A6" s="37"/>
      <c r="B6" s="449"/>
      <c r="C6" s="449"/>
      <c r="D6" s="449"/>
      <c r="E6" s="449"/>
      <c r="F6" s="38"/>
      <c r="G6" s="22"/>
      <c r="H6" s="22"/>
      <c r="I6" s="22"/>
      <c r="J6" s="471" t="s">
        <v>37</v>
      </c>
      <c r="K6" s="472"/>
      <c r="L6" s="23">
        <v>80</v>
      </c>
      <c r="M6" s="39">
        <v>80</v>
      </c>
      <c r="N6" s="38"/>
      <c r="O6" s="22"/>
      <c r="P6" s="22"/>
      <c r="Q6" s="22"/>
      <c r="R6" s="499"/>
      <c r="S6" s="490"/>
    </row>
    <row r="7" spans="1:19" ht="5.25" customHeight="1" thickTop="1" thickBot="1" x14ac:dyDescent="0.3">
      <c r="A7" s="50"/>
      <c r="B7" s="51"/>
      <c r="C7" s="5"/>
      <c r="D7" s="5"/>
      <c r="E7" s="5"/>
      <c r="F7" s="52"/>
      <c r="G7" s="4"/>
      <c r="H7" s="4"/>
      <c r="I7" s="4"/>
      <c r="J7" s="4"/>
      <c r="K7" s="4"/>
      <c r="L7" s="4"/>
      <c r="M7" s="4"/>
      <c r="N7" s="21"/>
      <c r="O7" s="4"/>
      <c r="P7" s="4"/>
      <c r="Q7" s="4"/>
      <c r="R7" s="25"/>
      <c r="S7" s="26"/>
    </row>
    <row r="8" spans="1:19" ht="25.5" customHeight="1" thickTop="1" x14ac:dyDescent="0.25">
      <c r="A8" s="187" t="s">
        <v>10</v>
      </c>
      <c r="B8" s="450" t="s">
        <v>45</v>
      </c>
      <c r="C8" s="451"/>
      <c r="D8" s="451"/>
      <c r="E8" s="452"/>
      <c r="F8" s="429" t="s">
        <v>204</v>
      </c>
      <c r="G8" s="430"/>
      <c r="H8" s="430" t="s">
        <v>2</v>
      </c>
      <c r="I8" s="433"/>
      <c r="J8" s="474" t="s">
        <v>46</v>
      </c>
      <c r="K8" s="474"/>
      <c r="L8" s="474"/>
      <c r="M8" s="475"/>
      <c r="N8" s="429" t="s">
        <v>204</v>
      </c>
      <c r="O8" s="430"/>
      <c r="P8" s="430" t="s">
        <v>2</v>
      </c>
      <c r="Q8" s="473"/>
      <c r="R8" s="482"/>
      <c r="S8" s="485"/>
    </row>
    <row r="9" spans="1:19" ht="15" customHeight="1" x14ac:dyDescent="0.25">
      <c r="A9" s="188"/>
      <c r="B9" s="453"/>
      <c r="C9" s="454"/>
      <c r="D9" s="454"/>
      <c r="E9" s="455"/>
      <c r="F9" s="431"/>
      <c r="G9" s="432"/>
      <c r="H9" s="375" t="s">
        <v>3</v>
      </c>
      <c r="I9" s="378" t="s">
        <v>4</v>
      </c>
      <c r="J9" s="476"/>
      <c r="K9" s="477"/>
      <c r="L9" s="477"/>
      <c r="M9" s="478"/>
      <c r="N9" s="431"/>
      <c r="O9" s="432"/>
      <c r="P9" s="206" t="s">
        <v>3</v>
      </c>
      <c r="Q9" s="207" t="s">
        <v>4</v>
      </c>
      <c r="R9" s="483"/>
      <c r="S9" s="486"/>
    </row>
    <row r="10" spans="1:19" ht="15" customHeight="1" x14ac:dyDescent="0.25">
      <c r="A10" s="189"/>
      <c r="B10" s="456"/>
      <c r="C10" s="457"/>
      <c r="D10" s="457"/>
      <c r="E10" s="458"/>
      <c r="F10" s="434" t="s">
        <v>13</v>
      </c>
      <c r="G10" s="435"/>
      <c r="H10" s="376">
        <v>30</v>
      </c>
      <c r="I10" s="379">
        <v>30</v>
      </c>
      <c r="J10" s="479"/>
      <c r="K10" s="480"/>
      <c r="L10" s="480"/>
      <c r="M10" s="481"/>
      <c r="N10" s="434" t="s">
        <v>13</v>
      </c>
      <c r="O10" s="435"/>
      <c r="P10" s="153">
        <v>30</v>
      </c>
      <c r="Q10" s="14">
        <v>30</v>
      </c>
      <c r="R10" s="484"/>
      <c r="S10" s="487"/>
    </row>
    <row r="11" spans="1:19" ht="42.75" customHeight="1" x14ac:dyDescent="0.25">
      <c r="A11" s="41" t="s">
        <v>14</v>
      </c>
      <c r="B11" s="418" t="s">
        <v>47</v>
      </c>
      <c r="C11" s="418"/>
      <c r="D11" s="418"/>
      <c r="E11" s="418"/>
      <c r="F11" s="416" t="s">
        <v>15</v>
      </c>
      <c r="G11" s="416"/>
      <c r="H11" s="416"/>
      <c r="I11" s="416"/>
      <c r="J11" s="416" t="s">
        <v>38</v>
      </c>
      <c r="K11" s="416"/>
      <c r="L11" s="416"/>
      <c r="M11" s="416"/>
      <c r="N11" s="416" t="s">
        <v>15</v>
      </c>
      <c r="O11" s="416"/>
      <c r="P11" s="416"/>
      <c r="Q11" s="417"/>
      <c r="R11" s="105"/>
      <c r="S11" s="106"/>
    </row>
    <row r="12" spans="1:19" ht="82.5" customHeight="1" x14ac:dyDescent="0.25">
      <c r="A12" s="41" t="s">
        <v>16</v>
      </c>
      <c r="B12" s="418" t="s">
        <v>50</v>
      </c>
      <c r="C12" s="418"/>
      <c r="D12" s="418"/>
      <c r="E12" s="418"/>
      <c r="F12" s="416" t="s">
        <v>48</v>
      </c>
      <c r="G12" s="416"/>
      <c r="H12" s="416"/>
      <c r="I12" s="416"/>
      <c r="J12" s="416" t="s">
        <v>48</v>
      </c>
      <c r="K12" s="416"/>
      <c r="L12" s="416"/>
      <c r="M12" s="416"/>
      <c r="N12" s="416" t="s">
        <v>49</v>
      </c>
      <c r="O12" s="416"/>
      <c r="P12" s="416"/>
      <c r="Q12" s="417"/>
      <c r="R12" s="105"/>
      <c r="S12" s="106"/>
    </row>
    <row r="13" spans="1:19" ht="57.75" customHeight="1" x14ac:dyDescent="0.25">
      <c r="A13" s="41" t="s">
        <v>17</v>
      </c>
      <c r="B13" s="418" t="s">
        <v>51</v>
      </c>
      <c r="C13" s="418"/>
      <c r="D13" s="418"/>
      <c r="E13" s="418"/>
      <c r="F13" s="416" t="s">
        <v>49</v>
      </c>
      <c r="G13" s="416"/>
      <c r="H13" s="416"/>
      <c r="I13" s="416"/>
      <c r="J13" s="416" t="s">
        <v>46</v>
      </c>
      <c r="K13" s="416"/>
      <c r="L13" s="416"/>
      <c r="M13" s="416"/>
      <c r="N13" s="416" t="s">
        <v>46</v>
      </c>
      <c r="O13" s="416"/>
      <c r="P13" s="416"/>
      <c r="Q13" s="417"/>
      <c r="R13" s="105"/>
      <c r="S13" s="106"/>
    </row>
    <row r="14" spans="1:19" ht="41.25" customHeight="1" x14ac:dyDescent="0.25">
      <c r="A14" s="41" t="s">
        <v>18</v>
      </c>
      <c r="B14" s="418" t="s">
        <v>53</v>
      </c>
      <c r="C14" s="418"/>
      <c r="D14" s="418"/>
      <c r="E14" s="418"/>
      <c r="F14" s="416" t="s">
        <v>49</v>
      </c>
      <c r="G14" s="416"/>
      <c r="H14" s="416"/>
      <c r="I14" s="416"/>
      <c r="J14" s="416" t="s">
        <v>49</v>
      </c>
      <c r="K14" s="416"/>
      <c r="L14" s="416"/>
      <c r="M14" s="416"/>
      <c r="N14" s="416" t="s">
        <v>49</v>
      </c>
      <c r="O14" s="416"/>
      <c r="P14" s="416"/>
      <c r="Q14" s="416"/>
      <c r="R14" s="105"/>
      <c r="S14" s="106"/>
    </row>
    <row r="15" spans="1:19" ht="46.5" customHeight="1" x14ac:dyDescent="0.25">
      <c r="A15" s="41" t="s">
        <v>19</v>
      </c>
      <c r="B15" s="418" t="s">
        <v>20</v>
      </c>
      <c r="C15" s="418"/>
      <c r="D15" s="418"/>
      <c r="E15" s="418"/>
      <c r="F15" s="416" t="s">
        <v>54</v>
      </c>
      <c r="G15" s="416"/>
      <c r="H15" s="416"/>
      <c r="I15" s="416"/>
      <c r="J15" s="416" t="s">
        <v>54</v>
      </c>
      <c r="K15" s="416"/>
      <c r="L15" s="416"/>
      <c r="M15" s="416"/>
      <c r="N15" s="416" t="s">
        <v>54</v>
      </c>
      <c r="O15" s="416"/>
      <c r="P15" s="416"/>
      <c r="Q15" s="417"/>
      <c r="R15" s="105"/>
      <c r="S15" s="106"/>
    </row>
    <row r="16" spans="1:19" ht="37.5" customHeight="1" x14ac:dyDescent="0.25">
      <c r="A16" s="42" t="s">
        <v>21</v>
      </c>
      <c r="B16" s="442" t="s">
        <v>22</v>
      </c>
      <c r="C16" s="443"/>
      <c r="D16" s="443"/>
      <c r="E16" s="444"/>
      <c r="F16" s="502" t="s">
        <v>23</v>
      </c>
      <c r="G16" s="502"/>
      <c r="H16" s="27" t="s">
        <v>11</v>
      </c>
      <c r="I16" s="27" t="s">
        <v>12</v>
      </c>
      <c r="J16" s="503" t="s">
        <v>23</v>
      </c>
      <c r="K16" s="504"/>
      <c r="L16" s="27" t="s">
        <v>11</v>
      </c>
      <c r="M16" s="27" t="s">
        <v>12</v>
      </c>
      <c r="N16" s="503" t="s">
        <v>23</v>
      </c>
      <c r="O16" s="504"/>
      <c r="P16" s="27" t="s">
        <v>11</v>
      </c>
      <c r="Q16" s="40" t="s">
        <v>12</v>
      </c>
      <c r="R16" s="500"/>
      <c r="S16" s="491"/>
    </row>
    <row r="17" spans="1:19" ht="30.75" customHeight="1" x14ac:dyDescent="0.25">
      <c r="A17" s="43"/>
      <c r="B17" s="45"/>
      <c r="C17" s="6"/>
      <c r="D17" s="6"/>
      <c r="E17" s="6"/>
      <c r="F17" s="423" t="s">
        <v>64</v>
      </c>
      <c r="G17" s="423"/>
      <c r="H17" s="423"/>
      <c r="I17" s="423"/>
      <c r="J17" s="423" t="s">
        <v>64</v>
      </c>
      <c r="K17" s="423"/>
      <c r="L17" s="423"/>
      <c r="M17" s="423"/>
      <c r="N17" s="423" t="s">
        <v>64</v>
      </c>
      <c r="O17" s="423"/>
      <c r="P17" s="423"/>
      <c r="Q17" s="424"/>
      <c r="R17" s="483"/>
      <c r="S17" s="486"/>
    </row>
    <row r="18" spans="1:19" ht="15" customHeight="1" x14ac:dyDescent="0.25">
      <c r="A18" s="43"/>
      <c r="B18" s="45"/>
      <c r="C18" s="6"/>
      <c r="D18" s="6"/>
      <c r="E18" s="6"/>
      <c r="F18" s="47" t="s">
        <v>39</v>
      </c>
      <c r="G18" s="28"/>
      <c r="H18" s="29" t="s">
        <v>58</v>
      </c>
      <c r="I18" s="30">
        <v>-0.2</v>
      </c>
      <c r="J18" s="47" t="s">
        <v>39</v>
      </c>
      <c r="K18" s="28"/>
      <c r="L18" s="29" t="s">
        <v>58</v>
      </c>
      <c r="M18" s="30">
        <v>-0.2</v>
      </c>
      <c r="N18" s="47" t="s">
        <v>39</v>
      </c>
      <c r="O18" s="28"/>
      <c r="P18" s="29" t="s">
        <v>58</v>
      </c>
      <c r="Q18" s="31">
        <v>-0.2</v>
      </c>
      <c r="R18" s="483"/>
      <c r="S18" s="486"/>
    </row>
    <row r="19" spans="1:19" ht="15" customHeight="1" x14ac:dyDescent="0.25">
      <c r="A19" s="43"/>
      <c r="B19" s="45"/>
      <c r="C19" s="6"/>
      <c r="D19" s="6"/>
      <c r="E19" s="6"/>
      <c r="F19" s="47" t="s">
        <v>40</v>
      </c>
      <c r="G19" s="28"/>
      <c r="H19" s="29" t="s">
        <v>58</v>
      </c>
      <c r="I19" s="30">
        <v>-0.3</v>
      </c>
      <c r="J19" s="47" t="s">
        <v>40</v>
      </c>
      <c r="K19" s="28"/>
      <c r="L19" s="29" t="s">
        <v>58</v>
      </c>
      <c r="M19" s="30">
        <v>-0.3</v>
      </c>
      <c r="N19" s="47" t="s">
        <v>40</v>
      </c>
      <c r="O19" s="28"/>
      <c r="P19" s="29" t="s">
        <v>58</v>
      </c>
      <c r="Q19" s="31">
        <v>-0.3</v>
      </c>
      <c r="R19" s="483"/>
      <c r="S19" s="486"/>
    </row>
    <row r="20" spans="1:19" ht="15" customHeight="1" x14ac:dyDescent="0.25">
      <c r="A20" s="43"/>
      <c r="B20" s="45"/>
      <c r="C20" s="6"/>
      <c r="D20" s="6"/>
      <c r="E20" s="6"/>
      <c r="F20" s="47" t="s">
        <v>41</v>
      </c>
      <c r="G20" s="28"/>
      <c r="H20" s="29" t="s">
        <v>58</v>
      </c>
      <c r="I20" s="30">
        <v>-0.5</v>
      </c>
      <c r="J20" s="47" t="s">
        <v>41</v>
      </c>
      <c r="K20" s="28"/>
      <c r="L20" s="29" t="s">
        <v>58</v>
      </c>
      <c r="M20" s="30">
        <v>-0.5</v>
      </c>
      <c r="N20" s="47" t="s">
        <v>41</v>
      </c>
      <c r="O20" s="28"/>
      <c r="P20" s="29" t="s">
        <v>58</v>
      </c>
      <c r="Q20" s="31">
        <v>-0.5</v>
      </c>
      <c r="R20" s="483"/>
      <c r="S20" s="486"/>
    </row>
    <row r="21" spans="1:19" ht="15" customHeight="1" x14ac:dyDescent="0.25">
      <c r="A21" s="43"/>
      <c r="B21" s="45"/>
      <c r="C21" s="6"/>
      <c r="D21" s="6"/>
      <c r="E21" s="6"/>
      <c r="F21" s="421" t="s">
        <v>42</v>
      </c>
      <c r="G21" s="422"/>
      <c r="H21" s="29" t="s">
        <v>58</v>
      </c>
      <c r="I21" s="30">
        <v>-0.7</v>
      </c>
      <c r="J21" s="421" t="s">
        <v>42</v>
      </c>
      <c r="K21" s="422"/>
      <c r="L21" s="29" t="s">
        <v>58</v>
      </c>
      <c r="M21" s="30">
        <v>-0.7</v>
      </c>
      <c r="N21" s="421" t="s">
        <v>42</v>
      </c>
      <c r="O21" s="422"/>
      <c r="P21" s="29" t="s">
        <v>58</v>
      </c>
      <c r="Q21" s="31">
        <v>-0.7</v>
      </c>
      <c r="R21" s="483"/>
      <c r="S21" s="486"/>
    </row>
    <row r="22" spans="1:19" ht="21.75" customHeight="1" x14ac:dyDescent="0.25">
      <c r="A22" s="43"/>
      <c r="B22" s="45"/>
      <c r="C22" s="6"/>
      <c r="D22" s="6"/>
      <c r="E22" s="6"/>
      <c r="F22" s="423" t="s">
        <v>43</v>
      </c>
      <c r="G22" s="423"/>
      <c r="H22" s="423"/>
      <c r="I22" s="423"/>
      <c r="J22" s="423" t="s">
        <v>43</v>
      </c>
      <c r="K22" s="423"/>
      <c r="L22" s="423"/>
      <c r="M22" s="423"/>
      <c r="N22" s="423" t="s">
        <v>43</v>
      </c>
      <c r="O22" s="423"/>
      <c r="P22" s="423"/>
      <c r="Q22" s="424"/>
      <c r="R22" s="483"/>
      <c r="S22" s="486"/>
    </row>
    <row r="23" spans="1:19" ht="15" customHeight="1" x14ac:dyDescent="0.25">
      <c r="A23" s="43"/>
      <c r="B23" s="45"/>
      <c r="C23" s="6"/>
      <c r="D23" s="6"/>
      <c r="E23" s="6"/>
      <c r="F23" s="47" t="s">
        <v>39</v>
      </c>
      <c r="G23" s="28"/>
      <c r="H23" s="29" t="s">
        <v>58</v>
      </c>
      <c r="I23" s="30">
        <v>-0.3</v>
      </c>
      <c r="J23" s="47" t="s">
        <v>39</v>
      </c>
      <c r="K23" s="28"/>
      <c r="L23" s="29" t="s">
        <v>58</v>
      </c>
      <c r="M23" s="30">
        <v>-0.3</v>
      </c>
      <c r="N23" s="47" t="s">
        <v>39</v>
      </c>
      <c r="O23" s="28"/>
      <c r="P23" s="29" t="s">
        <v>58</v>
      </c>
      <c r="Q23" s="31">
        <v>-0.3</v>
      </c>
      <c r="R23" s="483"/>
      <c r="S23" s="486"/>
    </row>
    <row r="24" spans="1:19" ht="15" customHeight="1" x14ac:dyDescent="0.25">
      <c r="A24" s="43"/>
      <c r="B24" s="45"/>
      <c r="C24" s="6"/>
      <c r="D24" s="6"/>
      <c r="E24" s="6"/>
      <c r="F24" s="47" t="s">
        <v>40</v>
      </c>
      <c r="G24" s="28"/>
      <c r="H24" s="29" t="s">
        <v>58</v>
      </c>
      <c r="I24" s="30">
        <v>-0.4</v>
      </c>
      <c r="J24" s="47" t="s">
        <v>40</v>
      </c>
      <c r="K24" s="28"/>
      <c r="L24" s="29" t="s">
        <v>58</v>
      </c>
      <c r="M24" s="30">
        <v>-0.4</v>
      </c>
      <c r="N24" s="47" t="s">
        <v>40</v>
      </c>
      <c r="O24" s="28"/>
      <c r="P24" s="29" t="s">
        <v>58</v>
      </c>
      <c r="Q24" s="31">
        <v>-0.4</v>
      </c>
      <c r="R24" s="483"/>
      <c r="S24" s="486"/>
    </row>
    <row r="25" spans="1:19" ht="15" customHeight="1" x14ac:dyDescent="0.25">
      <c r="A25" s="43"/>
      <c r="B25" s="45"/>
      <c r="C25" s="6"/>
      <c r="D25" s="6"/>
      <c r="E25" s="6"/>
      <c r="F25" s="47" t="s">
        <v>41</v>
      </c>
      <c r="G25" s="28"/>
      <c r="H25" s="29" t="s">
        <v>58</v>
      </c>
      <c r="I25" s="30">
        <v>-0.6</v>
      </c>
      <c r="J25" s="47" t="s">
        <v>41</v>
      </c>
      <c r="K25" s="28"/>
      <c r="L25" s="29" t="s">
        <v>58</v>
      </c>
      <c r="M25" s="30">
        <v>-0.6</v>
      </c>
      <c r="N25" s="47" t="s">
        <v>41</v>
      </c>
      <c r="O25" s="28"/>
      <c r="P25" s="29" t="s">
        <v>58</v>
      </c>
      <c r="Q25" s="31">
        <v>-0.6</v>
      </c>
      <c r="R25" s="483"/>
      <c r="S25" s="486"/>
    </row>
    <row r="26" spans="1:19" ht="21.75" customHeight="1" thickBot="1" x14ac:dyDescent="0.3">
      <c r="A26" s="44"/>
      <c r="B26" s="46"/>
      <c r="C26" s="32"/>
      <c r="D26" s="32"/>
      <c r="E26" s="32"/>
      <c r="F26" s="425" t="s">
        <v>42</v>
      </c>
      <c r="G26" s="426"/>
      <c r="H26" s="33" t="s">
        <v>58</v>
      </c>
      <c r="I26" s="190">
        <v>-0.7</v>
      </c>
      <c r="J26" s="425" t="s">
        <v>42</v>
      </c>
      <c r="K26" s="426"/>
      <c r="L26" s="33" t="s">
        <v>58</v>
      </c>
      <c r="M26" s="190">
        <v>-0.7</v>
      </c>
      <c r="N26" s="425" t="s">
        <v>42</v>
      </c>
      <c r="O26" s="426"/>
      <c r="P26" s="33" t="s">
        <v>58</v>
      </c>
      <c r="Q26" s="191">
        <v>-0.7</v>
      </c>
      <c r="R26" s="501"/>
      <c r="S26" s="492"/>
    </row>
    <row r="27" spans="1:19" ht="22.5" customHeight="1" thickTop="1" x14ac:dyDescent="0.25">
      <c r="A27" s="12"/>
      <c r="B27" s="13"/>
      <c r="C27" s="13"/>
      <c r="D27" s="13"/>
      <c r="E27" s="13"/>
      <c r="F27" s="13"/>
      <c r="G27" s="13"/>
      <c r="H27" s="13"/>
      <c r="I27" s="13"/>
      <c r="J27" s="13"/>
      <c r="K27" s="13"/>
      <c r="L27" s="13"/>
      <c r="M27" s="13"/>
      <c r="N27" s="15"/>
      <c r="O27" s="15"/>
      <c r="P27" s="15"/>
      <c r="Q27" s="24" t="s">
        <v>66</v>
      </c>
      <c r="R27" s="48">
        <f>IF((R8+R11+R12+R13+R14+R15+R16)&gt;70,70,(R8+R11+R12+R13+R14+R15+R16))</f>
        <v>0</v>
      </c>
      <c r="S27" s="48">
        <f>IF((S8+S11+S12+S13+S14+S15+S16)&gt;70,70,(S8+S11+S12+S13+S14+S15+S16))</f>
        <v>0</v>
      </c>
    </row>
    <row r="28" spans="1:19" ht="9" customHeight="1" x14ac:dyDescent="0.25"/>
    <row r="29" spans="1:19" ht="48" x14ac:dyDescent="0.25">
      <c r="A29" s="414" t="s">
        <v>141</v>
      </c>
      <c r="B29" s="415"/>
      <c r="C29" s="19" t="s">
        <v>69</v>
      </c>
      <c r="D29" s="20" t="s">
        <v>70</v>
      </c>
      <c r="E29" s="20" t="s">
        <v>219</v>
      </c>
      <c r="F29" s="20" t="s">
        <v>74</v>
      </c>
      <c r="G29" s="436" t="s">
        <v>220</v>
      </c>
      <c r="H29" s="437"/>
      <c r="I29" s="440" t="s">
        <v>71</v>
      </c>
      <c r="J29" s="440"/>
      <c r="K29" s="16"/>
      <c r="L29" s="16"/>
      <c r="M29" s="16"/>
      <c r="N29" s="17"/>
      <c r="O29" s="17"/>
      <c r="P29" s="17"/>
      <c r="Q29" s="17"/>
      <c r="R29" s="17"/>
      <c r="S29" s="17"/>
    </row>
    <row r="30" spans="1:19" ht="15.75" x14ac:dyDescent="0.25">
      <c r="A30" s="415"/>
      <c r="B30" s="415"/>
      <c r="C30" s="205">
        <f>'Abaco superfici'!$E$38</f>
        <v>0</v>
      </c>
      <c r="D30" s="108"/>
      <c r="E30" s="18">
        <f>R2</f>
        <v>0</v>
      </c>
      <c r="F30" s="53">
        <f>IF(E30=0,D30,D30*((100-E30)/100))</f>
        <v>0</v>
      </c>
      <c r="G30" s="419">
        <f>R27</f>
        <v>0</v>
      </c>
      <c r="H30" s="420"/>
      <c r="I30" s="441">
        <f>C30*(F30*((100-G30)/100))</f>
        <v>0</v>
      </c>
      <c r="J30" s="441"/>
      <c r="K30" s="16"/>
      <c r="L30" s="16"/>
      <c r="M30" s="16"/>
      <c r="N30" s="17"/>
      <c r="O30" s="17"/>
      <c r="P30" s="17"/>
      <c r="Q30" s="17"/>
      <c r="R30" s="17"/>
      <c r="S30" s="17"/>
    </row>
    <row r="31" spans="1:19" ht="9.75" customHeight="1" x14ac:dyDescent="0.25"/>
    <row r="32" spans="1:19" ht="12" customHeight="1" x14ac:dyDescent="0.25"/>
    <row r="33" spans="1:10" ht="48" x14ac:dyDescent="0.25">
      <c r="A33" s="414" t="s">
        <v>142</v>
      </c>
      <c r="B33" s="415"/>
      <c r="C33" s="19" t="s">
        <v>69</v>
      </c>
      <c r="D33" s="20" t="s">
        <v>72</v>
      </c>
      <c r="E33" s="193" t="s">
        <v>219</v>
      </c>
      <c r="F33" s="20" t="s">
        <v>74</v>
      </c>
      <c r="G33" s="436" t="s">
        <v>220</v>
      </c>
      <c r="H33" s="437"/>
      <c r="I33" s="440" t="s">
        <v>73</v>
      </c>
      <c r="J33" s="440"/>
    </row>
    <row r="34" spans="1:10" ht="15.75" x14ac:dyDescent="0.25">
      <c r="A34" s="415"/>
      <c r="B34" s="415"/>
      <c r="C34" s="205">
        <f>'Abaco superfici'!$E$38</f>
        <v>0</v>
      </c>
      <c r="D34" s="108"/>
      <c r="E34" s="49">
        <f>S2</f>
        <v>0</v>
      </c>
      <c r="F34" s="53">
        <f>IF(E34=0,D34,D34*((100-E34)/100))</f>
        <v>0</v>
      </c>
      <c r="G34" s="438">
        <f>S27</f>
        <v>0</v>
      </c>
      <c r="H34" s="439"/>
      <c r="I34" s="441">
        <f>C34*(F34*((100-G34)/100))</f>
        <v>0</v>
      </c>
      <c r="J34" s="441"/>
    </row>
  </sheetData>
  <sheetProtection password="CE18" sheet="1" objects="1" scenarios="1"/>
  <mergeCells count="81">
    <mergeCell ref="R8:R10"/>
    <mergeCell ref="S8:S10"/>
    <mergeCell ref="S2:S6"/>
    <mergeCell ref="S16:S26"/>
    <mergeCell ref="B1:E1"/>
    <mergeCell ref="B4:E4"/>
    <mergeCell ref="R2:R6"/>
    <mergeCell ref="R16:R26"/>
    <mergeCell ref="F16:G16"/>
    <mergeCell ref="J16:K16"/>
    <mergeCell ref="N16:O16"/>
    <mergeCell ref="F21:G21"/>
    <mergeCell ref="F17:I17"/>
    <mergeCell ref="F26:G26"/>
    <mergeCell ref="F22:I22"/>
    <mergeCell ref="J17:M17"/>
    <mergeCell ref="P2:Q2"/>
    <mergeCell ref="N1:Q1"/>
    <mergeCell ref="J14:M14"/>
    <mergeCell ref="J15:M15"/>
    <mergeCell ref="J6:K6"/>
    <mergeCell ref="L2:M2"/>
    <mergeCell ref="N11:Q11"/>
    <mergeCell ref="N2:O3"/>
    <mergeCell ref="N4:O4"/>
    <mergeCell ref="N5:O5"/>
    <mergeCell ref="N8:O9"/>
    <mergeCell ref="P8:Q8"/>
    <mergeCell ref="N10:O10"/>
    <mergeCell ref="J8:M10"/>
    <mergeCell ref="N12:Q12"/>
    <mergeCell ref="F1:I1"/>
    <mergeCell ref="J1:M1"/>
    <mergeCell ref="F15:I15"/>
    <mergeCell ref="F13:I13"/>
    <mergeCell ref="F14:I14"/>
    <mergeCell ref="F11:I11"/>
    <mergeCell ref="F12:I12"/>
    <mergeCell ref="H2:I2"/>
    <mergeCell ref="J12:M12"/>
    <mergeCell ref="J13:M13"/>
    <mergeCell ref="J11:M11"/>
    <mergeCell ref="J2:K3"/>
    <mergeCell ref="J4:K4"/>
    <mergeCell ref="J5:K5"/>
    <mergeCell ref="F4:G5"/>
    <mergeCell ref="H4:H5"/>
    <mergeCell ref="B2:E3"/>
    <mergeCell ref="B12:E12"/>
    <mergeCell ref="F2:G3"/>
    <mergeCell ref="B11:E11"/>
    <mergeCell ref="B6:E6"/>
    <mergeCell ref="B8:E10"/>
    <mergeCell ref="I4:I5"/>
    <mergeCell ref="F8:G9"/>
    <mergeCell ref="H8:I8"/>
    <mergeCell ref="F10:G10"/>
    <mergeCell ref="A33:B34"/>
    <mergeCell ref="G33:H33"/>
    <mergeCell ref="G34:H34"/>
    <mergeCell ref="I29:J29"/>
    <mergeCell ref="I30:J30"/>
    <mergeCell ref="I33:J33"/>
    <mergeCell ref="I34:J34"/>
    <mergeCell ref="B16:E16"/>
    <mergeCell ref="J21:K21"/>
    <mergeCell ref="J22:M22"/>
    <mergeCell ref="B15:E15"/>
    <mergeCell ref="G29:H29"/>
    <mergeCell ref="A29:B30"/>
    <mergeCell ref="N14:Q14"/>
    <mergeCell ref="N13:Q13"/>
    <mergeCell ref="B13:E13"/>
    <mergeCell ref="B14:E14"/>
    <mergeCell ref="G30:H30"/>
    <mergeCell ref="N21:O21"/>
    <mergeCell ref="N22:Q22"/>
    <mergeCell ref="N26:O26"/>
    <mergeCell ref="N15:Q15"/>
    <mergeCell ref="J26:K26"/>
    <mergeCell ref="N17:Q17"/>
  </mergeCells>
  <pageMargins left="0.31496062992125984" right="0.31496062992125984" top="0.35433070866141736" bottom="0.15748031496062992" header="0.31496062992125984" footer="0.31496062992125984"/>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showGridLines="0" zoomScale="90" zoomScaleNormal="90" workbookViewId="0">
      <selection activeCell="R2" sqref="R2:R6"/>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57" t="s">
        <v>0</v>
      </c>
      <c r="B1" s="528" t="s">
        <v>52</v>
      </c>
      <c r="C1" s="528"/>
      <c r="D1" s="528"/>
      <c r="E1" s="528"/>
      <c r="F1" s="528" t="s">
        <v>33</v>
      </c>
      <c r="G1" s="528"/>
      <c r="H1" s="528"/>
      <c r="I1" s="528"/>
      <c r="J1" s="528" t="s">
        <v>34</v>
      </c>
      <c r="K1" s="528"/>
      <c r="L1" s="528"/>
      <c r="M1" s="528"/>
      <c r="N1" s="528" t="s">
        <v>30</v>
      </c>
      <c r="O1" s="528"/>
      <c r="P1" s="528"/>
      <c r="Q1" s="528"/>
      <c r="R1" s="71" t="s">
        <v>67</v>
      </c>
      <c r="S1" s="71" t="s">
        <v>68</v>
      </c>
    </row>
    <row r="2" spans="1:19" ht="25.5" customHeight="1" thickTop="1" x14ac:dyDescent="0.25">
      <c r="A2" s="34" t="s">
        <v>55</v>
      </c>
      <c r="B2" s="529" t="s">
        <v>56</v>
      </c>
      <c r="C2" s="529"/>
      <c r="D2" s="529"/>
      <c r="E2" s="529"/>
      <c r="F2" s="447" t="s">
        <v>1</v>
      </c>
      <c r="G2" s="448"/>
      <c r="H2" s="448" t="s">
        <v>2</v>
      </c>
      <c r="I2" s="461"/>
      <c r="J2" s="447" t="s">
        <v>217</v>
      </c>
      <c r="K2" s="448"/>
      <c r="L2" s="530" t="s">
        <v>2</v>
      </c>
      <c r="M2" s="531"/>
      <c r="N2" s="447" t="s">
        <v>218</v>
      </c>
      <c r="O2" s="448"/>
      <c r="P2" s="530" t="s">
        <v>2</v>
      </c>
      <c r="Q2" s="531"/>
      <c r="R2" s="514"/>
      <c r="S2" s="517"/>
    </row>
    <row r="3" spans="1:19" x14ac:dyDescent="0.25">
      <c r="A3" s="58"/>
      <c r="B3" s="454"/>
      <c r="C3" s="454"/>
      <c r="D3" s="454"/>
      <c r="E3" s="454"/>
      <c r="F3" s="431"/>
      <c r="G3" s="432"/>
      <c r="H3" s="381" t="s">
        <v>5</v>
      </c>
      <c r="I3" s="382" t="s">
        <v>6</v>
      </c>
      <c r="J3" s="431"/>
      <c r="K3" s="432"/>
      <c r="L3" s="381" t="s">
        <v>5</v>
      </c>
      <c r="M3" s="382" t="s">
        <v>6</v>
      </c>
      <c r="N3" s="431"/>
      <c r="O3" s="432"/>
      <c r="P3" s="381" t="s">
        <v>5</v>
      </c>
      <c r="Q3" s="382" t="s">
        <v>6</v>
      </c>
      <c r="R3" s="515"/>
      <c r="S3" s="518"/>
    </row>
    <row r="4" spans="1:19" ht="15" customHeight="1" x14ac:dyDescent="0.25">
      <c r="A4" s="59"/>
      <c r="B4" s="496" t="s">
        <v>65</v>
      </c>
      <c r="C4" s="496"/>
      <c r="D4" s="496"/>
      <c r="E4" s="496"/>
      <c r="F4" s="464" t="s">
        <v>389</v>
      </c>
      <c r="G4" s="465"/>
      <c r="H4" s="468">
        <v>50</v>
      </c>
      <c r="I4" s="427">
        <v>50</v>
      </c>
      <c r="J4" s="434" t="s">
        <v>35</v>
      </c>
      <c r="K4" s="435"/>
      <c r="L4" s="8">
        <v>60</v>
      </c>
      <c r="M4" s="14">
        <v>60</v>
      </c>
      <c r="N4" s="434" t="s">
        <v>8</v>
      </c>
      <c r="O4" s="435"/>
      <c r="P4" s="8">
        <v>80</v>
      </c>
      <c r="Q4" s="14">
        <v>80</v>
      </c>
      <c r="R4" s="515"/>
      <c r="S4" s="518"/>
    </row>
    <row r="5" spans="1:19" ht="15" customHeight="1" x14ac:dyDescent="0.25">
      <c r="A5" s="59"/>
      <c r="B5" s="5"/>
      <c r="C5" s="5"/>
      <c r="D5" s="5"/>
      <c r="E5" s="5"/>
      <c r="F5" s="466"/>
      <c r="G5" s="467"/>
      <c r="H5" s="469"/>
      <c r="I5" s="428"/>
      <c r="J5" s="434" t="s">
        <v>36</v>
      </c>
      <c r="K5" s="435"/>
      <c r="L5" s="8">
        <v>70</v>
      </c>
      <c r="M5" s="14">
        <v>70</v>
      </c>
      <c r="N5" s="434" t="s">
        <v>9</v>
      </c>
      <c r="O5" s="435"/>
      <c r="P5" s="8">
        <v>90</v>
      </c>
      <c r="Q5" s="14">
        <v>90</v>
      </c>
      <c r="R5" s="515"/>
      <c r="S5" s="518"/>
    </row>
    <row r="6" spans="1:19" ht="15.75" thickBot="1" x14ac:dyDescent="0.3">
      <c r="A6" s="60"/>
      <c r="B6" s="449"/>
      <c r="C6" s="449"/>
      <c r="D6" s="449"/>
      <c r="E6" s="449"/>
      <c r="F6" s="38"/>
      <c r="G6" s="22"/>
      <c r="H6" s="22"/>
      <c r="I6" s="22"/>
      <c r="J6" s="532" t="s">
        <v>37</v>
      </c>
      <c r="K6" s="533"/>
      <c r="L6" s="23">
        <v>80</v>
      </c>
      <c r="M6" s="39">
        <v>80</v>
      </c>
      <c r="N6" s="38"/>
      <c r="O6" s="22"/>
      <c r="P6" s="22"/>
      <c r="Q6" s="22"/>
      <c r="R6" s="516"/>
      <c r="S6" s="519"/>
    </row>
    <row r="7" spans="1:19" ht="7.5" customHeight="1" thickTop="1" thickBot="1" x14ac:dyDescent="0.3">
      <c r="A7" s="54"/>
      <c r="B7" s="5"/>
      <c r="C7" s="5"/>
      <c r="D7" s="5"/>
      <c r="E7" s="5"/>
      <c r="F7" s="21"/>
      <c r="G7" s="4"/>
      <c r="H7" s="4"/>
      <c r="I7" s="4"/>
      <c r="J7" s="61"/>
      <c r="K7" s="55"/>
      <c r="L7" s="55"/>
      <c r="M7" s="56"/>
      <c r="N7" s="21"/>
      <c r="O7" s="4"/>
      <c r="P7" s="4"/>
      <c r="Q7" s="4"/>
      <c r="R7" s="62"/>
      <c r="S7" s="62"/>
    </row>
    <row r="8" spans="1:19" ht="39" customHeight="1" thickTop="1" x14ac:dyDescent="0.25">
      <c r="A8" s="63" t="s">
        <v>24</v>
      </c>
      <c r="B8" s="534" t="s">
        <v>59</v>
      </c>
      <c r="C8" s="535"/>
      <c r="D8" s="535"/>
      <c r="E8" s="536"/>
      <c r="F8" s="526" t="s">
        <v>25</v>
      </c>
      <c r="G8" s="527"/>
      <c r="H8" s="377" t="s">
        <v>26</v>
      </c>
      <c r="I8" s="65" t="s">
        <v>27</v>
      </c>
      <c r="J8" s="526" t="s">
        <v>25</v>
      </c>
      <c r="K8" s="527"/>
      <c r="L8" s="64" t="s">
        <v>26</v>
      </c>
      <c r="M8" s="65" t="s">
        <v>27</v>
      </c>
      <c r="N8" s="526" t="s">
        <v>25</v>
      </c>
      <c r="O8" s="527"/>
      <c r="P8" s="64" t="s">
        <v>26</v>
      </c>
      <c r="Q8" s="65" t="s">
        <v>27</v>
      </c>
      <c r="R8" s="520"/>
      <c r="S8" s="522"/>
    </row>
    <row r="9" spans="1:19" ht="15" customHeight="1" thickBot="1" x14ac:dyDescent="0.3">
      <c r="A9" s="66"/>
      <c r="B9" s="537"/>
      <c r="C9" s="538"/>
      <c r="D9" s="538"/>
      <c r="E9" s="539"/>
      <c r="F9" s="524" t="s">
        <v>13</v>
      </c>
      <c r="G9" s="525"/>
      <c r="H9" s="67">
        <v>-0.3</v>
      </c>
      <c r="I9" s="68">
        <v>-0.3</v>
      </c>
      <c r="J9" s="524" t="s">
        <v>13</v>
      </c>
      <c r="K9" s="525"/>
      <c r="L9" s="67">
        <v>-0.3</v>
      </c>
      <c r="M9" s="68">
        <v>-0.3</v>
      </c>
      <c r="N9" s="524" t="s">
        <v>13</v>
      </c>
      <c r="O9" s="525"/>
      <c r="P9" s="67">
        <v>-0.3</v>
      </c>
      <c r="Q9" s="68">
        <v>-0.3</v>
      </c>
      <c r="R9" s="521"/>
      <c r="S9" s="523"/>
    </row>
    <row r="10" spans="1:19" ht="15.75" thickTop="1" x14ac:dyDescent="0.25"/>
    <row r="12" spans="1:19" x14ac:dyDescent="0.25">
      <c r="A12" s="513" t="s">
        <v>78</v>
      </c>
      <c r="B12" s="513"/>
      <c r="C12" s="513"/>
      <c r="D12" s="513"/>
      <c r="E12" s="513"/>
      <c r="F12" s="512" t="s">
        <v>409</v>
      </c>
      <c r="G12" s="512"/>
      <c r="H12" s="512"/>
      <c r="I12" s="512"/>
      <c r="J12" s="512" t="s">
        <v>411</v>
      </c>
      <c r="K12" s="512"/>
      <c r="L12" s="512"/>
      <c r="M12" s="512"/>
      <c r="N12" s="512" t="s">
        <v>413</v>
      </c>
      <c r="O12" s="512"/>
      <c r="P12" s="512"/>
      <c r="Q12" s="512"/>
    </row>
    <row r="13" spans="1:19" x14ac:dyDescent="0.25">
      <c r="A13" s="513"/>
      <c r="B13" s="513"/>
      <c r="C13" s="513"/>
      <c r="D13" s="513"/>
      <c r="E13" s="513"/>
      <c r="F13" s="512" t="s">
        <v>410</v>
      </c>
      <c r="G13" s="512"/>
      <c r="H13" s="512"/>
      <c r="I13" s="512"/>
      <c r="J13" s="512" t="s">
        <v>412</v>
      </c>
      <c r="K13" s="512"/>
      <c r="L13" s="512"/>
      <c r="M13" s="512"/>
      <c r="N13" s="512" t="s">
        <v>414</v>
      </c>
      <c r="O13" s="512"/>
      <c r="P13" s="512"/>
      <c r="Q13" s="512"/>
    </row>
    <row r="19" spans="1:14" ht="48" customHeight="1" x14ac:dyDescent="0.25">
      <c r="A19" s="415" t="s">
        <v>77</v>
      </c>
      <c r="B19" s="415"/>
      <c r="C19" s="20" t="s">
        <v>76</v>
      </c>
      <c r="D19" s="20" t="s">
        <v>80</v>
      </c>
      <c r="E19" s="20" t="s">
        <v>75</v>
      </c>
      <c r="F19" s="20" t="s">
        <v>82</v>
      </c>
      <c r="G19" s="436" t="s">
        <v>84</v>
      </c>
      <c r="H19" s="437"/>
      <c r="I19" s="507" t="s">
        <v>87</v>
      </c>
      <c r="J19" s="508"/>
      <c r="K19" s="436" t="s">
        <v>86</v>
      </c>
      <c r="L19" s="437"/>
      <c r="M19" s="509" t="s">
        <v>77</v>
      </c>
      <c r="N19" s="440"/>
    </row>
    <row r="20" spans="1:14" ht="15.75" x14ac:dyDescent="0.25">
      <c r="A20" s="415"/>
      <c r="B20" s="415"/>
      <c r="C20" s="107"/>
      <c r="D20" s="108"/>
      <c r="E20" s="18">
        <f>R2</f>
        <v>0</v>
      </c>
      <c r="F20" s="53">
        <f>IF(E20=0,D20,D20*((100-E20)/100))</f>
        <v>0</v>
      </c>
      <c r="G20" s="510"/>
      <c r="H20" s="511"/>
      <c r="I20" s="505">
        <f>C20*F20*G20</f>
        <v>0</v>
      </c>
      <c r="J20" s="506"/>
      <c r="K20" s="419">
        <f>R8</f>
        <v>0</v>
      </c>
      <c r="L20" s="420"/>
      <c r="M20" s="441">
        <f>IF(K20=0,I20,I20*((100-K20)/100))</f>
        <v>0</v>
      </c>
      <c r="N20" s="441"/>
    </row>
    <row r="23" spans="1:14" ht="48" x14ac:dyDescent="0.25">
      <c r="A23" s="415" t="s">
        <v>79</v>
      </c>
      <c r="B23" s="415"/>
      <c r="C23" s="20" t="s">
        <v>76</v>
      </c>
      <c r="D23" s="20" t="s">
        <v>81</v>
      </c>
      <c r="E23" s="20" t="s">
        <v>75</v>
      </c>
      <c r="F23" s="20" t="s">
        <v>83</v>
      </c>
      <c r="G23" s="436" t="s">
        <v>85</v>
      </c>
      <c r="H23" s="437"/>
      <c r="I23" s="507" t="s">
        <v>88</v>
      </c>
      <c r="J23" s="508"/>
      <c r="K23" s="436" t="s">
        <v>86</v>
      </c>
      <c r="L23" s="437"/>
      <c r="M23" s="509" t="s">
        <v>79</v>
      </c>
      <c r="N23" s="440"/>
    </row>
    <row r="24" spans="1:14" ht="15.75" x14ac:dyDescent="0.25">
      <c r="A24" s="415"/>
      <c r="B24" s="415"/>
      <c r="C24" s="107"/>
      <c r="D24" s="108"/>
      <c r="E24" s="49">
        <f>S2</f>
        <v>0</v>
      </c>
      <c r="F24" s="53">
        <f>IF(E24=0,D24,D24*((100-E24)/100))</f>
        <v>0</v>
      </c>
      <c r="G24" s="510"/>
      <c r="H24" s="511"/>
      <c r="I24" s="505">
        <f>C24*F24*G24</f>
        <v>0</v>
      </c>
      <c r="J24" s="506"/>
      <c r="K24" s="419">
        <f>S8</f>
        <v>0</v>
      </c>
      <c r="L24" s="420"/>
      <c r="M24" s="441">
        <f>IF(K24=0,I24,I24*((100-K24)/100))</f>
        <v>0</v>
      </c>
      <c r="N24" s="441"/>
    </row>
  </sheetData>
  <sheetProtection password="CDAC" sheet="1" objects="1" scenarios="1"/>
  <mergeCells count="57">
    <mergeCell ref="F8:G8"/>
    <mergeCell ref="F9:G9"/>
    <mergeCell ref="B1:E1"/>
    <mergeCell ref="F1:I1"/>
    <mergeCell ref="J1:M1"/>
    <mergeCell ref="B4:E4"/>
    <mergeCell ref="B6:E6"/>
    <mergeCell ref="J6:K6"/>
    <mergeCell ref="B8:E9"/>
    <mergeCell ref="F4:G5"/>
    <mergeCell ref="H4:H5"/>
    <mergeCell ref="I4:I5"/>
    <mergeCell ref="N1:Q1"/>
    <mergeCell ref="B2:E3"/>
    <mergeCell ref="F2:G3"/>
    <mergeCell ref="H2:I2"/>
    <mergeCell ref="J2:K3"/>
    <mergeCell ref="L2:M2"/>
    <mergeCell ref="P2:Q2"/>
    <mergeCell ref="G24:H24"/>
    <mergeCell ref="K24:L24"/>
    <mergeCell ref="R2:R6"/>
    <mergeCell ref="S2:S6"/>
    <mergeCell ref="J4:K4"/>
    <mergeCell ref="N4:O4"/>
    <mergeCell ref="J5:K5"/>
    <mergeCell ref="N5:O5"/>
    <mergeCell ref="N2:O3"/>
    <mergeCell ref="R8:R9"/>
    <mergeCell ref="S8:S9"/>
    <mergeCell ref="J9:K9"/>
    <mergeCell ref="N9:O9"/>
    <mergeCell ref="N8:O8"/>
    <mergeCell ref="J8:K8"/>
    <mergeCell ref="F13:I13"/>
    <mergeCell ref="J13:M13"/>
    <mergeCell ref="N13:Q13"/>
    <mergeCell ref="A12:E13"/>
    <mergeCell ref="F12:I12"/>
    <mergeCell ref="J12:M12"/>
    <mergeCell ref="N12:Q12"/>
    <mergeCell ref="I20:J20"/>
    <mergeCell ref="I23:J23"/>
    <mergeCell ref="I24:J24"/>
    <mergeCell ref="A19:B20"/>
    <mergeCell ref="M20:N20"/>
    <mergeCell ref="M23:N23"/>
    <mergeCell ref="G19:H19"/>
    <mergeCell ref="K19:L19"/>
    <mergeCell ref="M24:N24"/>
    <mergeCell ref="I19:J19"/>
    <mergeCell ref="M19:N19"/>
    <mergeCell ref="G20:H20"/>
    <mergeCell ref="K20:L20"/>
    <mergeCell ref="A23:B24"/>
    <mergeCell ref="G23:H23"/>
    <mergeCell ref="K23:L23"/>
  </mergeCells>
  <pageMargins left="0.31496062992125984" right="0.31496062992125984" top="0.35433070866141736" bottom="0.35433070866141736"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workbookViewId="0">
      <selection activeCell="J6" sqref="J6"/>
    </sheetView>
  </sheetViews>
  <sheetFormatPr defaultRowHeight="12.75" x14ac:dyDescent="0.2"/>
  <cols>
    <col min="1" max="1" width="3.85546875" style="73" customWidth="1"/>
    <col min="2" max="2" width="15" style="73" customWidth="1"/>
    <col min="3" max="3" width="11.85546875" style="73" customWidth="1"/>
    <col min="4" max="4" width="10.28515625" style="73" customWidth="1"/>
    <col min="5" max="7" width="9.140625" style="73"/>
    <col min="8" max="8" width="9.140625" style="73" customWidth="1"/>
    <col min="9" max="256" width="9.140625" style="73"/>
    <col min="257" max="257" width="3.85546875" style="73" customWidth="1"/>
    <col min="258" max="258" width="15" style="73" customWidth="1"/>
    <col min="259" max="259" width="11.85546875" style="73" customWidth="1"/>
    <col min="260" max="260" width="10.28515625" style="73" customWidth="1"/>
    <col min="261" max="263" width="9.140625" style="73"/>
    <col min="264" max="264" width="9.140625" style="73" customWidth="1"/>
    <col min="265" max="512" width="9.140625" style="73"/>
    <col min="513" max="513" width="3.85546875" style="73" customWidth="1"/>
    <col min="514" max="514" width="15" style="73" customWidth="1"/>
    <col min="515" max="515" width="11.85546875" style="73" customWidth="1"/>
    <col min="516" max="516" width="10.28515625" style="73" customWidth="1"/>
    <col min="517" max="519" width="9.140625" style="73"/>
    <col min="520" max="520" width="9.140625" style="73" customWidth="1"/>
    <col min="521" max="768" width="9.140625" style="73"/>
    <col min="769" max="769" width="3.85546875" style="73" customWidth="1"/>
    <col min="770" max="770" width="15" style="73" customWidth="1"/>
    <col min="771" max="771" width="11.85546875" style="73" customWidth="1"/>
    <col min="772" max="772" width="10.28515625" style="73" customWidth="1"/>
    <col min="773" max="775" width="9.140625" style="73"/>
    <col min="776" max="776" width="9.140625" style="73" customWidth="1"/>
    <col min="777" max="1024" width="9.140625" style="73"/>
    <col min="1025" max="1025" width="3.85546875" style="73" customWidth="1"/>
    <col min="1026" max="1026" width="15" style="73" customWidth="1"/>
    <col min="1027" max="1027" width="11.85546875" style="73" customWidth="1"/>
    <col min="1028" max="1028" width="10.28515625" style="73" customWidth="1"/>
    <col min="1029" max="1031" width="9.140625" style="73"/>
    <col min="1032" max="1032" width="9.140625" style="73" customWidth="1"/>
    <col min="1033" max="1280" width="9.140625" style="73"/>
    <col min="1281" max="1281" width="3.85546875" style="73" customWidth="1"/>
    <col min="1282" max="1282" width="15" style="73" customWidth="1"/>
    <col min="1283" max="1283" width="11.85546875" style="73" customWidth="1"/>
    <col min="1284" max="1284" width="10.28515625" style="73" customWidth="1"/>
    <col min="1285" max="1287" width="9.140625" style="73"/>
    <col min="1288" max="1288" width="9.140625" style="73" customWidth="1"/>
    <col min="1289" max="1536" width="9.140625" style="73"/>
    <col min="1537" max="1537" width="3.85546875" style="73" customWidth="1"/>
    <col min="1538" max="1538" width="15" style="73" customWidth="1"/>
    <col min="1539" max="1539" width="11.85546875" style="73" customWidth="1"/>
    <col min="1540" max="1540" width="10.28515625" style="73" customWidth="1"/>
    <col min="1541" max="1543" width="9.140625" style="73"/>
    <col min="1544" max="1544" width="9.140625" style="73" customWidth="1"/>
    <col min="1545" max="1792" width="9.140625" style="73"/>
    <col min="1793" max="1793" width="3.85546875" style="73" customWidth="1"/>
    <col min="1794" max="1794" width="15" style="73" customWidth="1"/>
    <col min="1795" max="1795" width="11.85546875" style="73" customWidth="1"/>
    <col min="1796" max="1796" width="10.28515625" style="73" customWidth="1"/>
    <col min="1797" max="1799" width="9.140625" style="73"/>
    <col min="1800" max="1800" width="9.140625" style="73" customWidth="1"/>
    <col min="1801" max="2048" width="9.140625" style="73"/>
    <col min="2049" max="2049" width="3.85546875" style="73" customWidth="1"/>
    <col min="2050" max="2050" width="15" style="73" customWidth="1"/>
    <col min="2051" max="2051" width="11.85546875" style="73" customWidth="1"/>
    <col min="2052" max="2052" width="10.28515625" style="73" customWidth="1"/>
    <col min="2053" max="2055" width="9.140625" style="73"/>
    <col min="2056" max="2056" width="9.140625" style="73" customWidth="1"/>
    <col min="2057" max="2304" width="9.140625" style="73"/>
    <col min="2305" max="2305" width="3.85546875" style="73" customWidth="1"/>
    <col min="2306" max="2306" width="15" style="73" customWidth="1"/>
    <col min="2307" max="2307" width="11.85546875" style="73" customWidth="1"/>
    <col min="2308" max="2308" width="10.28515625" style="73" customWidth="1"/>
    <col min="2309" max="2311" width="9.140625" style="73"/>
    <col min="2312" max="2312" width="9.140625" style="73" customWidth="1"/>
    <col min="2313" max="2560" width="9.140625" style="73"/>
    <col min="2561" max="2561" width="3.85546875" style="73" customWidth="1"/>
    <col min="2562" max="2562" width="15" style="73" customWidth="1"/>
    <col min="2563" max="2563" width="11.85546875" style="73" customWidth="1"/>
    <col min="2564" max="2564" width="10.28515625" style="73" customWidth="1"/>
    <col min="2565" max="2567" width="9.140625" style="73"/>
    <col min="2568" max="2568" width="9.140625" style="73" customWidth="1"/>
    <col min="2569" max="2816" width="9.140625" style="73"/>
    <col min="2817" max="2817" width="3.85546875" style="73" customWidth="1"/>
    <col min="2818" max="2818" width="15" style="73" customWidth="1"/>
    <col min="2819" max="2819" width="11.85546875" style="73" customWidth="1"/>
    <col min="2820" max="2820" width="10.28515625" style="73" customWidth="1"/>
    <col min="2821" max="2823" width="9.140625" style="73"/>
    <col min="2824" max="2824" width="9.140625" style="73" customWidth="1"/>
    <col min="2825" max="3072" width="9.140625" style="73"/>
    <col min="3073" max="3073" width="3.85546875" style="73" customWidth="1"/>
    <col min="3074" max="3074" width="15" style="73" customWidth="1"/>
    <col min="3075" max="3075" width="11.85546875" style="73" customWidth="1"/>
    <col min="3076" max="3076" width="10.28515625" style="73" customWidth="1"/>
    <col min="3077" max="3079" width="9.140625" style="73"/>
    <col min="3080" max="3080" width="9.140625" style="73" customWidth="1"/>
    <col min="3081" max="3328" width="9.140625" style="73"/>
    <col min="3329" max="3329" width="3.85546875" style="73" customWidth="1"/>
    <col min="3330" max="3330" width="15" style="73" customWidth="1"/>
    <col min="3331" max="3331" width="11.85546875" style="73" customWidth="1"/>
    <col min="3332" max="3332" width="10.28515625" style="73" customWidth="1"/>
    <col min="3333" max="3335" width="9.140625" style="73"/>
    <col min="3336" max="3336" width="9.140625" style="73" customWidth="1"/>
    <col min="3337" max="3584" width="9.140625" style="73"/>
    <col min="3585" max="3585" width="3.85546875" style="73" customWidth="1"/>
    <col min="3586" max="3586" width="15" style="73" customWidth="1"/>
    <col min="3587" max="3587" width="11.85546875" style="73" customWidth="1"/>
    <col min="3588" max="3588" width="10.28515625" style="73" customWidth="1"/>
    <col min="3589" max="3591" width="9.140625" style="73"/>
    <col min="3592" max="3592" width="9.140625" style="73" customWidth="1"/>
    <col min="3593" max="3840" width="9.140625" style="73"/>
    <col min="3841" max="3841" width="3.85546875" style="73" customWidth="1"/>
    <col min="3842" max="3842" width="15" style="73" customWidth="1"/>
    <col min="3843" max="3843" width="11.85546875" style="73" customWidth="1"/>
    <col min="3844" max="3844" width="10.28515625" style="73" customWidth="1"/>
    <col min="3845" max="3847" width="9.140625" style="73"/>
    <col min="3848" max="3848" width="9.140625" style="73" customWidth="1"/>
    <col min="3849" max="4096" width="9.140625" style="73"/>
    <col min="4097" max="4097" width="3.85546875" style="73" customWidth="1"/>
    <col min="4098" max="4098" width="15" style="73" customWidth="1"/>
    <col min="4099" max="4099" width="11.85546875" style="73" customWidth="1"/>
    <col min="4100" max="4100" width="10.28515625" style="73" customWidth="1"/>
    <col min="4101" max="4103" width="9.140625" style="73"/>
    <col min="4104" max="4104" width="9.140625" style="73" customWidth="1"/>
    <col min="4105" max="4352" width="9.140625" style="73"/>
    <col min="4353" max="4353" width="3.85546875" style="73" customWidth="1"/>
    <col min="4354" max="4354" width="15" style="73" customWidth="1"/>
    <col min="4355" max="4355" width="11.85546875" style="73" customWidth="1"/>
    <col min="4356" max="4356" width="10.28515625" style="73" customWidth="1"/>
    <col min="4357" max="4359" width="9.140625" style="73"/>
    <col min="4360" max="4360" width="9.140625" style="73" customWidth="1"/>
    <col min="4361" max="4608" width="9.140625" style="73"/>
    <col min="4609" max="4609" width="3.85546875" style="73" customWidth="1"/>
    <col min="4610" max="4610" width="15" style="73" customWidth="1"/>
    <col min="4611" max="4611" width="11.85546875" style="73" customWidth="1"/>
    <col min="4612" max="4612" width="10.28515625" style="73" customWidth="1"/>
    <col min="4613" max="4615" width="9.140625" style="73"/>
    <col min="4616" max="4616" width="9.140625" style="73" customWidth="1"/>
    <col min="4617" max="4864" width="9.140625" style="73"/>
    <col min="4865" max="4865" width="3.85546875" style="73" customWidth="1"/>
    <col min="4866" max="4866" width="15" style="73" customWidth="1"/>
    <col min="4867" max="4867" width="11.85546875" style="73" customWidth="1"/>
    <col min="4868" max="4868" width="10.28515625" style="73" customWidth="1"/>
    <col min="4869" max="4871" width="9.140625" style="73"/>
    <col min="4872" max="4872" width="9.140625" style="73" customWidth="1"/>
    <col min="4873" max="5120" width="9.140625" style="73"/>
    <col min="5121" max="5121" width="3.85546875" style="73" customWidth="1"/>
    <col min="5122" max="5122" width="15" style="73" customWidth="1"/>
    <col min="5123" max="5123" width="11.85546875" style="73" customWidth="1"/>
    <col min="5124" max="5124" width="10.28515625" style="73" customWidth="1"/>
    <col min="5125" max="5127" width="9.140625" style="73"/>
    <col min="5128" max="5128" width="9.140625" style="73" customWidth="1"/>
    <col min="5129" max="5376" width="9.140625" style="73"/>
    <col min="5377" max="5377" width="3.85546875" style="73" customWidth="1"/>
    <col min="5378" max="5378" width="15" style="73" customWidth="1"/>
    <col min="5379" max="5379" width="11.85546875" style="73" customWidth="1"/>
    <col min="5380" max="5380" width="10.28515625" style="73" customWidth="1"/>
    <col min="5381" max="5383" width="9.140625" style="73"/>
    <col min="5384" max="5384" width="9.140625" style="73" customWidth="1"/>
    <col min="5385" max="5632" width="9.140625" style="73"/>
    <col min="5633" max="5633" width="3.85546875" style="73" customWidth="1"/>
    <col min="5634" max="5634" width="15" style="73" customWidth="1"/>
    <col min="5635" max="5635" width="11.85546875" style="73" customWidth="1"/>
    <col min="5636" max="5636" width="10.28515625" style="73" customWidth="1"/>
    <col min="5637" max="5639" width="9.140625" style="73"/>
    <col min="5640" max="5640" width="9.140625" style="73" customWidth="1"/>
    <col min="5641" max="5888" width="9.140625" style="73"/>
    <col min="5889" max="5889" width="3.85546875" style="73" customWidth="1"/>
    <col min="5890" max="5890" width="15" style="73" customWidth="1"/>
    <col min="5891" max="5891" width="11.85546875" style="73" customWidth="1"/>
    <col min="5892" max="5892" width="10.28515625" style="73" customWidth="1"/>
    <col min="5893" max="5895" width="9.140625" style="73"/>
    <col min="5896" max="5896" width="9.140625" style="73" customWidth="1"/>
    <col min="5897" max="6144" width="9.140625" style="73"/>
    <col min="6145" max="6145" width="3.85546875" style="73" customWidth="1"/>
    <col min="6146" max="6146" width="15" style="73" customWidth="1"/>
    <col min="6147" max="6147" width="11.85546875" style="73" customWidth="1"/>
    <col min="6148" max="6148" width="10.28515625" style="73" customWidth="1"/>
    <col min="6149" max="6151" width="9.140625" style="73"/>
    <col min="6152" max="6152" width="9.140625" style="73" customWidth="1"/>
    <col min="6153" max="6400" width="9.140625" style="73"/>
    <col min="6401" max="6401" width="3.85546875" style="73" customWidth="1"/>
    <col min="6402" max="6402" width="15" style="73" customWidth="1"/>
    <col min="6403" max="6403" width="11.85546875" style="73" customWidth="1"/>
    <col min="6404" max="6404" width="10.28515625" style="73" customWidth="1"/>
    <col min="6405" max="6407" width="9.140625" style="73"/>
    <col min="6408" max="6408" width="9.140625" style="73" customWidth="1"/>
    <col min="6409" max="6656" width="9.140625" style="73"/>
    <col min="6657" max="6657" width="3.85546875" style="73" customWidth="1"/>
    <col min="6658" max="6658" width="15" style="73" customWidth="1"/>
    <col min="6659" max="6659" width="11.85546875" style="73" customWidth="1"/>
    <col min="6660" max="6660" width="10.28515625" style="73" customWidth="1"/>
    <col min="6661" max="6663" width="9.140625" style="73"/>
    <col min="6664" max="6664" width="9.140625" style="73" customWidth="1"/>
    <col min="6665" max="6912" width="9.140625" style="73"/>
    <col min="6913" max="6913" width="3.85546875" style="73" customWidth="1"/>
    <col min="6914" max="6914" width="15" style="73" customWidth="1"/>
    <col min="6915" max="6915" width="11.85546875" style="73" customWidth="1"/>
    <col min="6916" max="6916" width="10.28515625" style="73" customWidth="1"/>
    <col min="6917" max="6919" width="9.140625" style="73"/>
    <col min="6920" max="6920" width="9.140625" style="73" customWidth="1"/>
    <col min="6921" max="7168" width="9.140625" style="73"/>
    <col min="7169" max="7169" width="3.85546875" style="73" customWidth="1"/>
    <col min="7170" max="7170" width="15" style="73" customWidth="1"/>
    <col min="7171" max="7171" width="11.85546875" style="73" customWidth="1"/>
    <col min="7172" max="7172" width="10.28515625" style="73" customWidth="1"/>
    <col min="7173" max="7175" width="9.140625" style="73"/>
    <col min="7176" max="7176" width="9.140625" style="73" customWidth="1"/>
    <col min="7177" max="7424" width="9.140625" style="73"/>
    <col min="7425" max="7425" width="3.85546875" style="73" customWidth="1"/>
    <col min="7426" max="7426" width="15" style="73" customWidth="1"/>
    <col min="7427" max="7427" width="11.85546875" style="73" customWidth="1"/>
    <col min="7428" max="7428" width="10.28515625" style="73" customWidth="1"/>
    <col min="7429" max="7431" width="9.140625" style="73"/>
    <col min="7432" max="7432" width="9.140625" style="73" customWidth="1"/>
    <col min="7433" max="7680" width="9.140625" style="73"/>
    <col min="7681" max="7681" width="3.85546875" style="73" customWidth="1"/>
    <col min="7682" max="7682" width="15" style="73" customWidth="1"/>
    <col min="7683" max="7683" width="11.85546875" style="73" customWidth="1"/>
    <col min="7684" max="7684" width="10.28515625" style="73" customWidth="1"/>
    <col min="7685" max="7687" width="9.140625" style="73"/>
    <col min="7688" max="7688" width="9.140625" style="73" customWidth="1"/>
    <col min="7689" max="7936" width="9.140625" style="73"/>
    <col min="7937" max="7937" width="3.85546875" style="73" customWidth="1"/>
    <col min="7938" max="7938" width="15" style="73" customWidth="1"/>
    <col min="7939" max="7939" width="11.85546875" style="73" customWidth="1"/>
    <col min="7940" max="7940" width="10.28515625" style="73" customWidth="1"/>
    <col min="7941" max="7943" width="9.140625" style="73"/>
    <col min="7944" max="7944" width="9.140625" style="73" customWidth="1"/>
    <col min="7945" max="8192" width="9.140625" style="73"/>
    <col min="8193" max="8193" width="3.85546875" style="73" customWidth="1"/>
    <col min="8194" max="8194" width="15" style="73" customWidth="1"/>
    <col min="8195" max="8195" width="11.85546875" style="73" customWidth="1"/>
    <col min="8196" max="8196" width="10.28515625" style="73" customWidth="1"/>
    <col min="8197" max="8199" width="9.140625" style="73"/>
    <col min="8200" max="8200" width="9.140625" style="73" customWidth="1"/>
    <col min="8201" max="8448" width="9.140625" style="73"/>
    <col min="8449" max="8449" width="3.85546875" style="73" customWidth="1"/>
    <col min="8450" max="8450" width="15" style="73" customWidth="1"/>
    <col min="8451" max="8451" width="11.85546875" style="73" customWidth="1"/>
    <col min="8452" max="8452" width="10.28515625" style="73" customWidth="1"/>
    <col min="8453" max="8455" width="9.140625" style="73"/>
    <col min="8456" max="8456" width="9.140625" style="73" customWidth="1"/>
    <col min="8457" max="8704" width="9.140625" style="73"/>
    <col min="8705" max="8705" width="3.85546875" style="73" customWidth="1"/>
    <col min="8706" max="8706" width="15" style="73" customWidth="1"/>
    <col min="8707" max="8707" width="11.85546875" style="73" customWidth="1"/>
    <col min="8708" max="8708" width="10.28515625" style="73" customWidth="1"/>
    <col min="8709" max="8711" width="9.140625" style="73"/>
    <col min="8712" max="8712" width="9.140625" style="73" customWidth="1"/>
    <col min="8713" max="8960" width="9.140625" style="73"/>
    <col min="8961" max="8961" width="3.85546875" style="73" customWidth="1"/>
    <col min="8962" max="8962" width="15" style="73" customWidth="1"/>
    <col min="8963" max="8963" width="11.85546875" style="73" customWidth="1"/>
    <col min="8964" max="8964" width="10.28515625" style="73" customWidth="1"/>
    <col min="8965" max="8967" width="9.140625" style="73"/>
    <col min="8968" max="8968" width="9.140625" style="73" customWidth="1"/>
    <col min="8969" max="9216" width="9.140625" style="73"/>
    <col min="9217" max="9217" width="3.85546875" style="73" customWidth="1"/>
    <col min="9218" max="9218" width="15" style="73" customWidth="1"/>
    <col min="9219" max="9219" width="11.85546875" style="73" customWidth="1"/>
    <col min="9220" max="9220" width="10.28515625" style="73" customWidth="1"/>
    <col min="9221" max="9223" width="9.140625" style="73"/>
    <col min="9224" max="9224" width="9.140625" style="73" customWidth="1"/>
    <col min="9225" max="9472" width="9.140625" style="73"/>
    <col min="9473" max="9473" width="3.85546875" style="73" customWidth="1"/>
    <col min="9474" max="9474" width="15" style="73" customWidth="1"/>
    <col min="9475" max="9475" width="11.85546875" style="73" customWidth="1"/>
    <col min="9476" max="9476" width="10.28515625" style="73" customWidth="1"/>
    <col min="9477" max="9479" width="9.140625" style="73"/>
    <col min="9480" max="9480" width="9.140625" style="73" customWidth="1"/>
    <col min="9481" max="9728" width="9.140625" style="73"/>
    <col min="9729" max="9729" width="3.85546875" style="73" customWidth="1"/>
    <col min="9730" max="9730" width="15" style="73" customWidth="1"/>
    <col min="9731" max="9731" width="11.85546875" style="73" customWidth="1"/>
    <col min="9732" max="9732" width="10.28515625" style="73" customWidth="1"/>
    <col min="9733" max="9735" width="9.140625" style="73"/>
    <col min="9736" max="9736" width="9.140625" style="73" customWidth="1"/>
    <col min="9737" max="9984" width="9.140625" style="73"/>
    <col min="9985" max="9985" width="3.85546875" style="73" customWidth="1"/>
    <col min="9986" max="9986" width="15" style="73" customWidth="1"/>
    <col min="9987" max="9987" width="11.85546875" style="73" customWidth="1"/>
    <col min="9988" max="9988" width="10.28515625" style="73" customWidth="1"/>
    <col min="9989" max="9991" width="9.140625" style="73"/>
    <col min="9992" max="9992" width="9.140625" style="73" customWidth="1"/>
    <col min="9993" max="10240" width="9.140625" style="73"/>
    <col min="10241" max="10241" width="3.85546875" style="73" customWidth="1"/>
    <col min="10242" max="10242" width="15" style="73" customWidth="1"/>
    <col min="10243" max="10243" width="11.85546875" style="73" customWidth="1"/>
    <col min="10244" max="10244" width="10.28515625" style="73" customWidth="1"/>
    <col min="10245" max="10247" width="9.140625" style="73"/>
    <col min="10248" max="10248" width="9.140625" style="73" customWidth="1"/>
    <col min="10249" max="10496" width="9.140625" style="73"/>
    <col min="10497" max="10497" width="3.85546875" style="73" customWidth="1"/>
    <col min="10498" max="10498" width="15" style="73" customWidth="1"/>
    <col min="10499" max="10499" width="11.85546875" style="73" customWidth="1"/>
    <col min="10500" max="10500" width="10.28515625" style="73" customWidth="1"/>
    <col min="10501" max="10503" width="9.140625" style="73"/>
    <col min="10504" max="10504" width="9.140625" style="73" customWidth="1"/>
    <col min="10505" max="10752" width="9.140625" style="73"/>
    <col min="10753" max="10753" width="3.85546875" style="73" customWidth="1"/>
    <col min="10754" max="10754" width="15" style="73" customWidth="1"/>
    <col min="10755" max="10755" width="11.85546875" style="73" customWidth="1"/>
    <col min="10756" max="10756" width="10.28515625" style="73" customWidth="1"/>
    <col min="10757" max="10759" width="9.140625" style="73"/>
    <col min="10760" max="10760" width="9.140625" style="73" customWidth="1"/>
    <col min="10761" max="11008" width="9.140625" style="73"/>
    <col min="11009" max="11009" width="3.85546875" style="73" customWidth="1"/>
    <col min="11010" max="11010" width="15" style="73" customWidth="1"/>
    <col min="11011" max="11011" width="11.85546875" style="73" customWidth="1"/>
    <col min="11012" max="11012" width="10.28515625" style="73" customWidth="1"/>
    <col min="11013" max="11015" width="9.140625" style="73"/>
    <col min="11016" max="11016" width="9.140625" style="73" customWidth="1"/>
    <col min="11017" max="11264" width="9.140625" style="73"/>
    <col min="11265" max="11265" width="3.85546875" style="73" customWidth="1"/>
    <col min="11266" max="11266" width="15" style="73" customWidth="1"/>
    <col min="11267" max="11267" width="11.85546875" style="73" customWidth="1"/>
    <col min="11268" max="11268" width="10.28515625" style="73" customWidth="1"/>
    <col min="11269" max="11271" width="9.140625" style="73"/>
    <col min="11272" max="11272" width="9.140625" style="73" customWidth="1"/>
    <col min="11273" max="11520" width="9.140625" style="73"/>
    <col min="11521" max="11521" width="3.85546875" style="73" customWidth="1"/>
    <col min="11522" max="11522" width="15" style="73" customWidth="1"/>
    <col min="11523" max="11523" width="11.85546875" style="73" customWidth="1"/>
    <col min="11524" max="11524" width="10.28515625" style="73" customWidth="1"/>
    <col min="11525" max="11527" width="9.140625" style="73"/>
    <col min="11528" max="11528" width="9.140625" style="73" customWidth="1"/>
    <col min="11529" max="11776" width="9.140625" style="73"/>
    <col min="11777" max="11777" width="3.85546875" style="73" customWidth="1"/>
    <col min="11778" max="11778" width="15" style="73" customWidth="1"/>
    <col min="11779" max="11779" width="11.85546875" style="73" customWidth="1"/>
    <col min="11780" max="11780" width="10.28515625" style="73" customWidth="1"/>
    <col min="11781" max="11783" width="9.140625" style="73"/>
    <col min="11784" max="11784" width="9.140625" style="73" customWidth="1"/>
    <col min="11785" max="12032" width="9.140625" style="73"/>
    <col min="12033" max="12033" width="3.85546875" style="73" customWidth="1"/>
    <col min="12034" max="12034" width="15" style="73" customWidth="1"/>
    <col min="12035" max="12035" width="11.85546875" style="73" customWidth="1"/>
    <col min="12036" max="12036" width="10.28515625" style="73" customWidth="1"/>
    <col min="12037" max="12039" width="9.140625" style="73"/>
    <col min="12040" max="12040" width="9.140625" style="73" customWidth="1"/>
    <col min="12041" max="12288" width="9.140625" style="73"/>
    <col min="12289" max="12289" width="3.85546875" style="73" customWidth="1"/>
    <col min="12290" max="12290" width="15" style="73" customWidth="1"/>
    <col min="12291" max="12291" width="11.85546875" style="73" customWidth="1"/>
    <col min="12292" max="12292" width="10.28515625" style="73" customWidth="1"/>
    <col min="12293" max="12295" width="9.140625" style="73"/>
    <col min="12296" max="12296" width="9.140625" style="73" customWidth="1"/>
    <col min="12297" max="12544" width="9.140625" style="73"/>
    <col min="12545" max="12545" width="3.85546875" style="73" customWidth="1"/>
    <col min="12546" max="12546" width="15" style="73" customWidth="1"/>
    <col min="12547" max="12547" width="11.85546875" style="73" customWidth="1"/>
    <col min="12548" max="12548" width="10.28515625" style="73" customWidth="1"/>
    <col min="12549" max="12551" width="9.140625" style="73"/>
    <col min="12552" max="12552" width="9.140625" style="73" customWidth="1"/>
    <col min="12553" max="12800" width="9.140625" style="73"/>
    <col min="12801" max="12801" width="3.85546875" style="73" customWidth="1"/>
    <col min="12802" max="12802" width="15" style="73" customWidth="1"/>
    <col min="12803" max="12803" width="11.85546875" style="73" customWidth="1"/>
    <col min="12804" max="12804" width="10.28515625" style="73" customWidth="1"/>
    <col min="12805" max="12807" width="9.140625" style="73"/>
    <col min="12808" max="12808" width="9.140625" style="73" customWidth="1"/>
    <col min="12809" max="13056" width="9.140625" style="73"/>
    <col min="13057" max="13057" width="3.85546875" style="73" customWidth="1"/>
    <col min="13058" max="13058" width="15" style="73" customWidth="1"/>
    <col min="13059" max="13059" width="11.85546875" style="73" customWidth="1"/>
    <col min="13060" max="13060" width="10.28515625" style="73" customWidth="1"/>
    <col min="13061" max="13063" width="9.140625" style="73"/>
    <col min="13064" max="13064" width="9.140625" style="73" customWidth="1"/>
    <col min="13065" max="13312" width="9.140625" style="73"/>
    <col min="13313" max="13313" width="3.85546875" style="73" customWidth="1"/>
    <col min="13314" max="13314" width="15" style="73" customWidth="1"/>
    <col min="13315" max="13315" width="11.85546875" style="73" customWidth="1"/>
    <col min="13316" max="13316" width="10.28515625" style="73" customWidth="1"/>
    <col min="13317" max="13319" width="9.140625" style="73"/>
    <col min="13320" max="13320" width="9.140625" style="73" customWidth="1"/>
    <col min="13321" max="13568" width="9.140625" style="73"/>
    <col min="13569" max="13569" width="3.85546875" style="73" customWidth="1"/>
    <col min="13570" max="13570" width="15" style="73" customWidth="1"/>
    <col min="13571" max="13571" width="11.85546875" style="73" customWidth="1"/>
    <col min="13572" max="13572" width="10.28515625" style="73" customWidth="1"/>
    <col min="13573" max="13575" width="9.140625" style="73"/>
    <col min="13576" max="13576" width="9.140625" style="73" customWidth="1"/>
    <col min="13577" max="13824" width="9.140625" style="73"/>
    <col min="13825" max="13825" width="3.85546875" style="73" customWidth="1"/>
    <col min="13826" max="13826" width="15" style="73" customWidth="1"/>
    <col min="13827" max="13827" width="11.85546875" style="73" customWidth="1"/>
    <col min="13828" max="13828" width="10.28515625" style="73" customWidth="1"/>
    <col min="13829" max="13831" width="9.140625" style="73"/>
    <col min="13832" max="13832" width="9.140625" style="73" customWidth="1"/>
    <col min="13833" max="14080" width="9.140625" style="73"/>
    <col min="14081" max="14081" width="3.85546875" style="73" customWidth="1"/>
    <col min="14082" max="14082" width="15" style="73" customWidth="1"/>
    <col min="14083" max="14083" width="11.85546875" style="73" customWidth="1"/>
    <col min="14084" max="14084" width="10.28515625" style="73" customWidth="1"/>
    <col min="14085" max="14087" width="9.140625" style="73"/>
    <col min="14088" max="14088" width="9.140625" style="73" customWidth="1"/>
    <col min="14089" max="14336" width="9.140625" style="73"/>
    <col min="14337" max="14337" width="3.85546875" style="73" customWidth="1"/>
    <col min="14338" max="14338" width="15" style="73" customWidth="1"/>
    <col min="14339" max="14339" width="11.85546875" style="73" customWidth="1"/>
    <col min="14340" max="14340" width="10.28515625" style="73" customWidth="1"/>
    <col min="14341" max="14343" width="9.140625" style="73"/>
    <col min="14344" max="14344" width="9.140625" style="73" customWidth="1"/>
    <col min="14345" max="14592" width="9.140625" style="73"/>
    <col min="14593" max="14593" width="3.85546875" style="73" customWidth="1"/>
    <col min="14594" max="14594" width="15" style="73" customWidth="1"/>
    <col min="14595" max="14595" width="11.85546875" style="73" customWidth="1"/>
    <col min="14596" max="14596" width="10.28515625" style="73" customWidth="1"/>
    <col min="14597" max="14599" width="9.140625" style="73"/>
    <col min="14600" max="14600" width="9.140625" style="73" customWidth="1"/>
    <col min="14601" max="14848" width="9.140625" style="73"/>
    <col min="14849" max="14849" width="3.85546875" style="73" customWidth="1"/>
    <col min="14850" max="14850" width="15" style="73" customWidth="1"/>
    <col min="14851" max="14851" width="11.85546875" style="73" customWidth="1"/>
    <col min="14852" max="14852" width="10.28515625" style="73" customWidth="1"/>
    <col min="14853" max="14855" width="9.140625" style="73"/>
    <col min="14856" max="14856" width="9.140625" style="73" customWidth="1"/>
    <col min="14857" max="15104" width="9.140625" style="73"/>
    <col min="15105" max="15105" width="3.85546875" style="73" customWidth="1"/>
    <col min="15106" max="15106" width="15" style="73" customWidth="1"/>
    <col min="15107" max="15107" width="11.85546875" style="73" customWidth="1"/>
    <col min="15108" max="15108" width="10.28515625" style="73" customWidth="1"/>
    <col min="15109" max="15111" width="9.140625" style="73"/>
    <col min="15112" max="15112" width="9.140625" style="73" customWidth="1"/>
    <col min="15113" max="15360" width="9.140625" style="73"/>
    <col min="15361" max="15361" width="3.85546875" style="73" customWidth="1"/>
    <col min="15362" max="15362" width="15" style="73" customWidth="1"/>
    <col min="15363" max="15363" width="11.85546875" style="73" customWidth="1"/>
    <col min="15364" max="15364" width="10.28515625" style="73" customWidth="1"/>
    <col min="15365" max="15367" width="9.140625" style="73"/>
    <col min="15368" max="15368" width="9.140625" style="73" customWidth="1"/>
    <col min="15369" max="15616" width="9.140625" style="73"/>
    <col min="15617" max="15617" width="3.85546875" style="73" customWidth="1"/>
    <col min="15618" max="15618" width="15" style="73" customWidth="1"/>
    <col min="15619" max="15619" width="11.85546875" style="73" customWidth="1"/>
    <col min="15620" max="15620" width="10.28515625" style="73" customWidth="1"/>
    <col min="15621" max="15623" width="9.140625" style="73"/>
    <col min="15624" max="15624" width="9.140625" style="73" customWidth="1"/>
    <col min="15625" max="15872" width="9.140625" style="73"/>
    <col min="15873" max="15873" width="3.85546875" style="73" customWidth="1"/>
    <col min="15874" max="15874" width="15" style="73" customWidth="1"/>
    <col min="15875" max="15875" width="11.85546875" style="73" customWidth="1"/>
    <col min="15876" max="15876" width="10.28515625" style="73" customWidth="1"/>
    <col min="15877" max="15879" width="9.140625" style="73"/>
    <col min="15880" max="15880" width="9.140625" style="73" customWidth="1"/>
    <col min="15881" max="16128" width="9.140625" style="73"/>
    <col min="16129" max="16129" width="3.85546875" style="73" customWidth="1"/>
    <col min="16130" max="16130" width="15" style="73" customWidth="1"/>
    <col min="16131" max="16131" width="11.85546875" style="73" customWidth="1"/>
    <col min="16132" max="16132" width="10.28515625" style="73" customWidth="1"/>
    <col min="16133" max="16135" width="9.140625" style="73"/>
    <col min="16136" max="16136" width="9.140625" style="73" customWidth="1"/>
    <col min="16137" max="16384" width="9.140625" style="73"/>
  </cols>
  <sheetData>
    <row r="1" spans="1:10" ht="18.75" x14ac:dyDescent="0.3">
      <c r="A1" s="72" t="s">
        <v>407</v>
      </c>
    </row>
    <row r="2" spans="1:10" ht="38.25" customHeight="1" x14ac:dyDescent="0.2">
      <c r="A2" s="555" t="s">
        <v>89</v>
      </c>
      <c r="B2" s="555"/>
      <c r="C2" s="555"/>
      <c r="D2" s="555"/>
      <c r="E2" s="555"/>
      <c r="F2" s="555"/>
      <c r="G2" s="555"/>
      <c r="H2" s="555"/>
      <c r="I2" s="555"/>
      <c r="J2" s="555"/>
    </row>
    <row r="3" spans="1:10" x14ac:dyDescent="0.2">
      <c r="B3" s="74"/>
      <c r="C3" s="74"/>
      <c r="D3" s="74"/>
      <c r="E3" s="74"/>
      <c r="F3" s="74"/>
      <c r="G3" s="74"/>
      <c r="H3" s="74"/>
      <c r="I3" s="74"/>
      <c r="J3" s="74"/>
    </row>
    <row r="4" spans="1:10" ht="18.75" x14ac:dyDescent="0.3">
      <c r="A4" s="72" t="s">
        <v>90</v>
      </c>
      <c r="C4" s="74"/>
      <c r="D4" s="74"/>
      <c r="E4" s="74"/>
      <c r="F4" s="74"/>
      <c r="G4" s="74"/>
      <c r="H4" s="74"/>
      <c r="I4" s="74"/>
      <c r="J4" s="74"/>
    </row>
    <row r="5" spans="1:10" x14ac:dyDescent="0.2">
      <c r="A5" s="75" t="s">
        <v>91</v>
      </c>
      <c r="C5" s="74"/>
      <c r="D5" s="74"/>
      <c r="E5" s="74"/>
      <c r="F5" s="74"/>
      <c r="G5" s="74"/>
      <c r="H5" s="74"/>
      <c r="I5" s="74"/>
      <c r="J5" s="74"/>
    </row>
    <row r="6" spans="1:10" ht="18.75" customHeight="1" x14ac:dyDescent="0.2">
      <c r="A6" s="556" t="str">
        <f>CONCATENATE(IF(C14=0,"",C14),IF(E22=0,"",E22),IF(G35=0,"",G35),IF(G52=0,"",G52))</f>
        <v/>
      </c>
      <c r="B6" s="556"/>
      <c r="C6" s="76">
        <v>0.47499999999999998</v>
      </c>
      <c r="D6" s="557">
        <f>IF(A6="",0,A6*C6)</f>
        <v>0</v>
      </c>
      <c r="E6" s="557"/>
      <c r="F6" s="74"/>
      <c r="G6" s="558" t="s">
        <v>206</v>
      </c>
      <c r="H6" s="558"/>
      <c r="I6" s="558"/>
      <c r="J6" s="194"/>
    </row>
    <row r="7" spans="1:10" x14ac:dyDescent="0.2">
      <c r="B7" s="390"/>
      <c r="C7" s="390"/>
      <c r="D7" s="390"/>
      <c r="E7" s="390"/>
      <c r="F7" s="390"/>
    </row>
    <row r="8" spans="1:10" ht="17.25" customHeight="1" x14ac:dyDescent="0.2">
      <c r="A8" s="559" t="s">
        <v>92</v>
      </c>
      <c r="B8" s="559"/>
      <c r="C8" s="560"/>
      <c r="D8" s="560"/>
      <c r="E8" s="560"/>
      <c r="F8" s="560"/>
      <c r="G8" s="560"/>
      <c r="H8" s="560"/>
      <c r="I8" s="560"/>
      <c r="J8" s="560"/>
    </row>
    <row r="9" spans="1:10" ht="18" customHeight="1" x14ac:dyDescent="0.2">
      <c r="B9" s="390"/>
      <c r="C9" s="390"/>
      <c r="D9" s="390"/>
      <c r="E9" s="390"/>
      <c r="F9" s="390"/>
    </row>
    <row r="10" spans="1:10" ht="20.25" customHeight="1" x14ac:dyDescent="0.2">
      <c r="A10" s="374" t="s">
        <v>387</v>
      </c>
      <c r="B10" s="561" t="s">
        <v>93</v>
      </c>
      <c r="C10" s="561"/>
      <c r="D10" s="561"/>
      <c r="E10" s="561"/>
      <c r="F10" s="561"/>
      <c r="G10" s="561"/>
      <c r="H10" s="561"/>
      <c r="I10" s="561"/>
      <c r="J10" s="561"/>
    </row>
    <row r="11" spans="1:10" ht="15" customHeight="1" x14ac:dyDescent="0.25">
      <c r="B11" s="541" t="s">
        <v>98</v>
      </c>
      <c r="C11" s="541"/>
      <c r="D11" s="77"/>
    </row>
    <row r="12" spans="1:10" ht="15" x14ac:dyDescent="0.25">
      <c r="B12" s="78" t="s">
        <v>94</v>
      </c>
      <c r="C12" s="183"/>
      <c r="D12" s="77"/>
    </row>
    <row r="13" spans="1:10" x14ac:dyDescent="0.2">
      <c r="B13" s="78" t="s">
        <v>95</v>
      </c>
      <c r="C13" s="183"/>
    </row>
    <row r="14" spans="1:10" ht="16.5" customHeight="1" x14ac:dyDescent="0.2">
      <c r="B14" s="79" t="s">
        <v>96</v>
      </c>
      <c r="C14" s="80">
        <f>(C12+C13)/2</f>
        <v>0</v>
      </c>
    </row>
    <row r="15" spans="1:10" ht="15" x14ac:dyDescent="0.25">
      <c r="B15" s="81"/>
      <c r="C15" s="77"/>
    </row>
    <row r="16" spans="1:10" ht="15" x14ac:dyDescent="0.25">
      <c r="B16" s="81"/>
      <c r="C16" s="77"/>
    </row>
    <row r="17" spans="1:10" ht="15" x14ac:dyDescent="0.25">
      <c r="B17" s="81"/>
      <c r="C17" s="77"/>
    </row>
    <row r="18" spans="1:10" ht="48" customHeight="1" x14ac:dyDescent="0.2">
      <c r="A18" s="374" t="s">
        <v>387</v>
      </c>
      <c r="B18" s="562" t="s">
        <v>97</v>
      </c>
      <c r="C18" s="562"/>
      <c r="D18" s="562"/>
      <c r="E18" s="562"/>
      <c r="F18" s="562"/>
      <c r="G18" s="562"/>
      <c r="H18" s="562"/>
      <c r="I18" s="562"/>
      <c r="J18" s="562"/>
    </row>
    <row r="19" spans="1:10" ht="22.5" customHeight="1" x14ac:dyDescent="0.2">
      <c r="B19" s="541" t="s">
        <v>98</v>
      </c>
      <c r="C19" s="541"/>
      <c r="D19" s="82" t="s">
        <v>99</v>
      </c>
      <c r="E19" s="82" t="s">
        <v>100</v>
      </c>
    </row>
    <row r="20" spans="1:10" x14ac:dyDescent="0.2">
      <c r="B20" s="78" t="s">
        <v>94</v>
      </c>
      <c r="C20" s="184"/>
      <c r="D20" s="185"/>
      <c r="E20" s="83">
        <f>C20*D20</f>
        <v>0</v>
      </c>
    </row>
    <row r="21" spans="1:10" x14ac:dyDescent="0.2">
      <c r="B21" s="78" t="s">
        <v>95</v>
      </c>
      <c r="C21" s="184"/>
      <c r="D21" s="185"/>
      <c r="E21" s="83">
        <f>C21*D21</f>
        <v>0</v>
      </c>
    </row>
    <row r="22" spans="1:10" ht="15.75" customHeight="1" x14ac:dyDescent="0.25">
      <c r="C22" s="77"/>
      <c r="D22" s="79" t="s">
        <v>96</v>
      </c>
      <c r="E22" s="80">
        <f>(E20+E21)/2</f>
        <v>0</v>
      </c>
    </row>
    <row r="23" spans="1:10" x14ac:dyDescent="0.2">
      <c r="B23" s="84"/>
      <c r="C23" s="85"/>
      <c r="D23" s="86"/>
      <c r="E23" s="87"/>
    </row>
    <row r="24" spans="1:10" ht="24.75" customHeight="1" x14ac:dyDescent="0.2">
      <c r="B24" s="551" t="s">
        <v>404</v>
      </c>
      <c r="C24" s="551"/>
      <c r="D24" s="551"/>
      <c r="E24" s="551"/>
    </row>
    <row r="25" spans="1:10" x14ac:dyDescent="0.2">
      <c r="B25" s="552" t="s">
        <v>101</v>
      </c>
      <c r="C25" s="553"/>
      <c r="D25" s="554"/>
      <c r="E25" s="391" t="s">
        <v>102</v>
      </c>
    </row>
    <row r="26" spans="1:10" ht="12.75" customHeight="1" x14ac:dyDescent="0.2">
      <c r="B26" s="545" t="s">
        <v>103</v>
      </c>
      <c r="C26" s="545"/>
      <c r="D26" s="391" t="s">
        <v>104</v>
      </c>
      <c r="E26" s="88">
        <v>1.3</v>
      </c>
    </row>
    <row r="27" spans="1:10" x14ac:dyDescent="0.2">
      <c r="B27" s="545"/>
      <c r="C27" s="545"/>
      <c r="D27" s="391" t="s">
        <v>105</v>
      </c>
      <c r="E27" s="88">
        <v>1.9</v>
      </c>
    </row>
    <row r="31" spans="1:10" ht="45.75" customHeight="1" x14ac:dyDescent="0.2">
      <c r="A31" s="374" t="s">
        <v>387</v>
      </c>
      <c r="B31" s="540" t="s">
        <v>106</v>
      </c>
      <c r="C31" s="540"/>
      <c r="D31" s="540"/>
      <c r="E31" s="540"/>
      <c r="F31" s="540"/>
      <c r="G31" s="540"/>
      <c r="H31" s="540"/>
      <c r="I31" s="540"/>
      <c r="J31" s="540"/>
    </row>
    <row r="32" spans="1:10" ht="22.5" customHeight="1" x14ac:dyDescent="0.2">
      <c r="B32" s="541" t="s">
        <v>98</v>
      </c>
      <c r="C32" s="541"/>
      <c r="D32" s="82" t="s">
        <v>99</v>
      </c>
      <c r="E32" s="82" t="s">
        <v>100</v>
      </c>
      <c r="F32" s="82" t="s">
        <v>107</v>
      </c>
      <c r="G32" s="82" t="s">
        <v>108</v>
      </c>
    </row>
    <row r="33" spans="1:10" x14ac:dyDescent="0.2">
      <c r="B33" s="78" t="s">
        <v>94</v>
      </c>
      <c r="C33" s="184"/>
      <c r="D33" s="185"/>
      <c r="E33" s="83">
        <f>IF((D33=0),C33,(C33*D33))</f>
        <v>0</v>
      </c>
      <c r="F33" s="186"/>
      <c r="G33" s="83">
        <f>E33*F33</f>
        <v>0</v>
      </c>
    </row>
    <row r="34" spans="1:10" x14ac:dyDescent="0.2">
      <c r="B34" s="78" t="s">
        <v>95</v>
      </c>
      <c r="C34" s="184"/>
      <c r="D34" s="185"/>
      <c r="E34" s="83">
        <f>IF((D34=0),C34,(C34*D34))</f>
        <v>0</v>
      </c>
      <c r="F34" s="186"/>
      <c r="G34" s="83">
        <f>E34*F34</f>
        <v>0</v>
      </c>
    </row>
    <row r="35" spans="1:10" ht="17.25" customHeight="1" x14ac:dyDescent="0.25">
      <c r="C35" s="77"/>
      <c r="F35" s="79" t="s">
        <v>96</v>
      </c>
      <c r="G35" s="80">
        <f>SUM(G33:G34)/2</f>
        <v>0</v>
      </c>
    </row>
    <row r="37" spans="1:10" ht="15.75" customHeight="1" x14ac:dyDescent="0.2">
      <c r="B37" s="551" t="s">
        <v>405</v>
      </c>
      <c r="C37" s="551"/>
      <c r="D37" s="551"/>
      <c r="E37" s="551"/>
      <c r="F37" s="551"/>
      <c r="G37" s="551"/>
      <c r="H37" s="551"/>
      <c r="I37" s="551"/>
    </row>
    <row r="38" spans="1:10" ht="12.75" customHeight="1" x14ac:dyDescent="0.2">
      <c r="B38" s="543" t="s">
        <v>109</v>
      </c>
      <c r="C38" s="543"/>
      <c r="D38" s="543"/>
      <c r="E38" s="543" t="s">
        <v>110</v>
      </c>
      <c r="F38" s="543"/>
      <c r="G38" s="543"/>
      <c r="H38" s="543"/>
      <c r="I38" s="543"/>
    </row>
    <row r="39" spans="1:10" ht="44.25" customHeight="1" x14ac:dyDescent="0.2">
      <c r="B39" s="543"/>
      <c r="C39" s="543"/>
      <c r="D39" s="543"/>
      <c r="E39" s="89" t="s">
        <v>111</v>
      </c>
      <c r="F39" s="89" t="s">
        <v>112</v>
      </c>
      <c r="G39" s="89" t="s">
        <v>113</v>
      </c>
      <c r="H39" s="89" t="s">
        <v>114</v>
      </c>
      <c r="I39" s="89" t="s">
        <v>115</v>
      </c>
    </row>
    <row r="40" spans="1:10" ht="12.75" customHeight="1" x14ac:dyDescent="0.2">
      <c r="B40" s="548" t="s">
        <v>116</v>
      </c>
      <c r="C40" s="549" t="s">
        <v>111</v>
      </c>
      <c r="D40" s="550"/>
      <c r="E40" s="383">
        <v>1</v>
      </c>
      <c r="F40" s="383">
        <v>0.95</v>
      </c>
      <c r="G40" s="383">
        <v>1.49</v>
      </c>
      <c r="H40" s="383">
        <v>0.95</v>
      </c>
      <c r="I40" s="383">
        <v>1.03</v>
      </c>
    </row>
    <row r="41" spans="1:10" x14ac:dyDescent="0.2">
      <c r="B41" s="548"/>
      <c r="C41" s="549" t="s">
        <v>112</v>
      </c>
      <c r="D41" s="550"/>
      <c r="E41" s="383">
        <v>1.05</v>
      </c>
      <c r="F41" s="383">
        <v>1</v>
      </c>
      <c r="G41" s="383">
        <v>1.57</v>
      </c>
      <c r="H41" s="383">
        <v>1.1399999999999999</v>
      </c>
      <c r="I41" s="383">
        <v>1.05</v>
      </c>
    </row>
    <row r="42" spans="1:10" x14ac:dyDescent="0.2">
      <c r="B42" s="548"/>
      <c r="C42" s="549" t="s">
        <v>113</v>
      </c>
      <c r="D42" s="550"/>
      <c r="E42" s="383">
        <v>0.67</v>
      </c>
      <c r="F42" s="383">
        <v>0.64</v>
      </c>
      <c r="G42" s="383">
        <v>1</v>
      </c>
      <c r="H42" s="383">
        <v>0.63</v>
      </c>
      <c r="I42" s="383">
        <v>0.69</v>
      </c>
    </row>
    <row r="43" spans="1:10" x14ac:dyDescent="0.2">
      <c r="B43" s="548"/>
      <c r="C43" s="549" t="s">
        <v>114</v>
      </c>
      <c r="D43" s="550"/>
      <c r="E43" s="383">
        <v>1.0900000000000001</v>
      </c>
      <c r="F43" s="383">
        <v>0.88</v>
      </c>
      <c r="G43" s="383">
        <v>1.61</v>
      </c>
      <c r="H43" s="383">
        <v>1</v>
      </c>
      <c r="I43" s="383">
        <v>1.19</v>
      </c>
    </row>
    <row r="44" spans="1:10" x14ac:dyDescent="0.2">
      <c r="B44" s="548"/>
      <c r="C44" s="549" t="s">
        <v>115</v>
      </c>
      <c r="D44" s="550"/>
      <c r="E44" s="383">
        <v>0.97</v>
      </c>
      <c r="F44" s="383">
        <v>0.95</v>
      </c>
      <c r="G44" s="383">
        <v>1.45</v>
      </c>
      <c r="H44" s="383">
        <v>0.84</v>
      </c>
      <c r="I44" s="383">
        <v>1</v>
      </c>
    </row>
    <row r="48" spans="1:10" ht="55.5" customHeight="1" x14ac:dyDescent="0.2">
      <c r="A48" s="374" t="s">
        <v>387</v>
      </c>
      <c r="B48" s="540" t="s">
        <v>117</v>
      </c>
      <c r="C48" s="540"/>
      <c r="D48" s="540"/>
      <c r="E48" s="540"/>
      <c r="F48" s="540"/>
      <c r="G48" s="540"/>
      <c r="H48" s="540"/>
      <c r="I48" s="540"/>
      <c r="J48" s="540"/>
    </row>
    <row r="49" spans="2:9" ht="22.5" customHeight="1" x14ac:dyDescent="0.2">
      <c r="B49" s="541" t="s">
        <v>98</v>
      </c>
      <c r="C49" s="541"/>
      <c r="D49" s="82" t="s">
        <v>99</v>
      </c>
      <c r="E49" s="82" t="s">
        <v>100</v>
      </c>
      <c r="F49" s="82" t="s">
        <v>118</v>
      </c>
      <c r="G49" s="82" t="s">
        <v>108</v>
      </c>
    </row>
    <row r="50" spans="2:9" x14ac:dyDescent="0.2">
      <c r="B50" s="78" t="s">
        <v>94</v>
      </c>
      <c r="C50" s="184"/>
      <c r="D50" s="185"/>
      <c r="E50" s="83">
        <f>IF((D50=0),C50,(C50*D50))</f>
        <v>0</v>
      </c>
      <c r="F50" s="186"/>
      <c r="G50" s="83">
        <f>E50*F50</f>
        <v>0</v>
      </c>
    </row>
    <row r="51" spans="2:9" x14ac:dyDescent="0.2">
      <c r="B51" s="78" t="s">
        <v>95</v>
      </c>
      <c r="C51" s="184"/>
      <c r="D51" s="185"/>
      <c r="E51" s="83">
        <f>IF((D51=0),C51,(C51*D51))</f>
        <v>0</v>
      </c>
      <c r="F51" s="186"/>
      <c r="G51" s="83">
        <f>E51*F51</f>
        <v>0</v>
      </c>
    </row>
    <row r="52" spans="2:9" ht="16.5" customHeight="1" x14ac:dyDescent="0.25">
      <c r="C52" s="77"/>
      <c r="F52" s="79" t="s">
        <v>96</v>
      </c>
      <c r="G52" s="80">
        <f>SUM(G50:G51)/2</f>
        <v>0</v>
      </c>
    </row>
    <row r="54" spans="2:9" ht="27" customHeight="1" x14ac:dyDescent="0.2">
      <c r="B54" s="542" t="s">
        <v>406</v>
      </c>
      <c r="C54" s="542"/>
      <c r="D54" s="542"/>
      <c r="E54" s="542"/>
      <c r="F54" s="542"/>
      <c r="G54" s="542"/>
      <c r="H54" s="542"/>
      <c r="I54" s="542"/>
    </row>
    <row r="55" spans="2:9" x14ac:dyDescent="0.2">
      <c r="B55" s="543" t="s">
        <v>119</v>
      </c>
      <c r="C55" s="544"/>
      <c r="D55" s="544" t="s">
        <v>120</v>
      </c>
      <c r="E55" s="546"/>
      <c r="F55" s="546"/>
      <c r="G55" s="546"/>
      <c r="H55" s="546"/>
      <c r="I55" s="547"/>
    </row>
    <row r="56" spans="2:9" ht="22.5" customHeight="1" x14ac:dyDescent="0.2">
      <c r="B56" s="545" t="s">
        <v>121</v>
      </c>
      <c r="C56" s="544"/>
      <c r="D56" s="384" t="s">
        <v>395</v>
      </c>
      <c r="E56" s="384" t="s">
        <v>396</v>
      </c>
      <c r="F56" s="384" t="s">
        <v>397</v>
      </c>
      <c r="G56" s="384" t="s">
        <v>398</v>
      </c>
      <c r="H56" s="384" t="s">
        <v>399</v>
      </c>
      <c r="I56" s="384" t="s">
        <v>400</v>
      </c>
    </row>
    <row r="57" spans="2:9" x14ac:dyDescent="0.2">
      <c r="B57" s="543"/>
      <c r="C57" s="544"/>
      <c r="D57" s="385">
        <v>0.85</v>
      </c>
      <c r="E57" s="385">
        <v>0.81</v>
      </c>
      <c r="F57" s="385">
        <v>0.33</v>
      </c>
      <c r="G57" s="385">
        <v>0.53</v>
      </c>
      <c r="H57" s="385">
        <v>1.52</v>
      </c>
      <c r="I57" s="385">
        <v>0.37</v>
      </c>
    </row>
  </sheetData>
  <sheetProtection password="833A" sheet="1" objects="1" scenarios="1"/>
  <mergeCells count="30">
    <mergeCell ref="B25:D25"/>
    <mergeCell ref="A2:J2"/>
    <mergeCell ref="A6:B6"/>
    <mergeCell ref="D6:E6"/>
    <mergeCell ref="G6:I6"/>
    <mergeCell ref="A8:B8"/>
    <mergeCell ref="C8:J8"/>
    <mergeCell ref="B10:J10"/>
    <mergeCell ref="B11:C11"/>
    <mergeCell ref="B18:J18"/>
    <mergeCell ref="B19:C19"/>
    <mergeCell ref="B24:E24"/>
    <mergeCell ref="B26:C27"/>
    <mergeCell ref="B31:J31"/>
    <mergeCell ref="B32:C32"/>
    <mergeCell ref="B37:I37"/>
    <mergeCell ref="B38:D39"/>
    <mergeCell ref="E38:I38"/>
    <mergeCell ref="B40:B44"/>
    <mergeCell ref="C40:D40"/>
    <mergeCell ref="C41:D41"/>
    <mergeCell ref="C42:D42"/>
    <mergeCell ref="C43:D43"/>
    <mergeCell ref="C44:D44"/>
    <mergeCell ref="B48:J48"/>
    <mergeCell ref="B49:C49"/>
    <mergeCell ref="B54:I54"/>
    <mergeCell ref="B55:C55"/>
    <mergeCell ref="B56:C57"/>
    <mergeCell ref="D55:I55"/>
  </mergeCells>
  <pageMargins left="0.39370078740157483" right="0.39370078740157483" top="0.59055118110236227" bottom="0.39370078740157483" header="0.31496062992125984" footer="0.31496062992125984"/>
  <pageSetup paperSize="9" scale="9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showGridLines="0" zoomScale="90" zoomScaleNormal="90" workbookViewId="0"/>
  </sheetViews>
  <sheetFormatPr defaultRowHeight="15" x14ac:dyDescent="0.25"/>
  <cols>
    <col min="1" max="1" width="9.140625" style="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21" max="21" width="17" customWidth="1"/>
    <col min="22" max="22" width="13.7109375" customWidth="1"/>
  </cols>
  <sheetData>
    <row r="1" spans="1:17" ht="26.25" customHeight="1" thickTop="1" thickBot="1" x14ac:dyDescent="0.3">
      <c r="A1" s="91" t="s">
        <v>0</v>
      </c>
      <c r="B1" s="493" t="s">
        <v>52</v>
      </c>
      <c r="C1" s="494"/>
      <c r="D1" s="494"/>
      <c r="E1" s="495"/>
      <c r="F1" s="494" t="s">
        <v>33</v>
      </c>
      <c r="G1" s="494"/>
      <c r="H1" s="494"/>
      <c r="I1" s="494"/>
      <c r="J1" s="585" t="s">
        <v>34</v>
      </c>
      <c r="K1" s="494"/>
      <c r="L1" s="494"/>
      <c r="M1" s="494"/>
      <c r="N1" s="493" t="s">
        <v>30</v>
      </c>
      <c r="O1" s="494"/>
      <c r="P1" s="494"/>
      <c r="Q1" s="495"/>
    </row>
    <row r="2" spans="1:17" ht="25.5" customHeight="1" thickTop="1" x14ac:dyDescent="0.25">
      <c r="A2" s="103" t="s">
        <v>57</v>
      </c>
      <c r="B2" s="586" t="s">
        <v>62</v>
      </c>
      <c r="C2" s="529"/>
      <c r="D2" s="529"/>
      <c r="E2" s="587"/>
      <c r="F2" s="447" t="s">
        <v>1</v>
      </c>
      <c r="G2" s="448"/>
      <c r="H2" s="448" t="s">
        <v>2</v>
      </c>
      <c r="I2" s="461"/>
      <c r="J2" s="588" t="s">
        <v>217</v>
      </c>
      <c r="K2" s="448"/>
      <c r="L2" s="448" t="s">
        <v>2</v>
      </c>
      <c r="M2" s="461"/>
      <c r="N2" s="588" t="s">
        <v>218</v>
      </c>
      <c r="O2" s="448"/>
      <c r="P2" s="448" t="s">
        <v>2</v>
      </c>
      <c r="Q2" s="592"/>
    </row>
    <row r="3" spans="1:17" x14ac:dyDescent="0.25">
      <c r="A3" s="7"/>
      <c r="B3" s="572"/>
      <c r="C3" s="454"/>
      <c r="D3" s="454"/>
      <c r="E3" s="573"/>
      <c r="F3" s="431"/>
      <c r="G3" s="432"/>
      <c r="H3" s="590" t="s">
        <v>7</v>
      </c>
      <c r="I3" s="593"/>
      <c r="J3" s="589"/>
      <c r="K3" s="432"/>
      <c r="L3" s="432" t="s">
        <v>7</v>
      </c>
      <c r="M3" s="590"/>
      <c r="N3" s="589"/>
      <c r="O3" s="432"/>
      <c r="P3" s="432" t="s">
        <v>7</v>
      </c>
      <c r="Q3" s="591"/>
    </row>
    <row r="4" spans="1:17" ht="15" customHeight="1" x14ac:dyDescent="0.25">
      <c r="A4" s="3"/>
      <c r="B4" s="496" t="s">
        <v>65</v>
      </c>
      <c r="C4" s="496"/>
      <c r="D4" s="496"/>
      <c r="E4" s="579"/>
      <c r="F4" s="464" t="s">
        <v>389</v>
      </c>
      <c r="G4" s="465"/>
      <c r="H4" s="581">
        <v>50</v>
      </c>
      <c r="I4" s="582"/>
      <c r="J4" s="565" t="s">
        <v>35</v>
      </c>
      <c r="K4" s="435"/>
      <c r="L4" s="435">
        <v>60</v>
      </c>
      <c r="M4" s="435"/>
      <c r="N4" s="565" t="s">
        <v>8</v>
      </c>
      <c r="O4" s="435"/>
      <c r="P4" s="435">
        <v>80</v>
      </c>
      <c r="Q4" s="566"/>
    </row>
    <row r="5" spans="1:17" ht="15" customHeight="1" x14ac:dyDescent="0.25">
      <c r="A5" s="3"/>
      <c r="B5" s="10"/>
      <c r="C5" s="11"/>
      <c r="D5" s="11"/>
      <c r="E5" s="90"/>
      <c r="F5" s="466"/>
      <c r="G5" s="467"/>
      <c r="H5" s="583"/>
      <c r="I5" s="584"/>
      <c r="J5" s="565" t="s">
        <v>36</v>
      </c>
      <c r="K5" s="435"/>
      <c r="L5" s="435">
        <v>70</v>
      </c>
      <c r="M5" s="435"/>
      <c r="N5" s="565" t="s">
        <v>9</v>
      </c>
      <c r="O5" s="435"/>
      <c r="P5" s="435">
        <v>90</v>
      </c>
      <c r="Q5" s="566"/>
    </row>
    <row r="6" spans="1:17" ht="15.75" thickBot="1" x14ac:dyDescent="0.3">
      <c r="A6" s="92"/>
      <c r="B6" s="567"/>
      <c r="C6" s="449"/>
      <c r="D6" s="449"/>
      <c r="E6" s="568"/>
      <c r="F6" s="93"/>
      <c r="G6" s="22"/>
      <c r="H6" s="22"/>
      <c r="I6" s="22"/>
      <c r="J6" s="569" t="s">
        <v>37</v>
      </c>
      <c r="K6" s="533"/>
      <c r="L6" s="533">
        <v>80</v>
      </c>
      <c r="M6" s="533"/>
      <c r="N6" s="94"/>
      <c r="O6" s="22"/>
      <c r="P6" s="22"/>
      <c r="Q6" s="95"/>
    </row>
    <row r="7" spans="1:17" ht="9.75" customHeight="1" thickTop="1" thickBot="1" x14ac:dyDescent="0.3">
      <c r="A7" s="54"/>
      <c r="B7" s="11"/>
      <c r="C7" s="11"/>
      <c r="D7" s="11"/>
      <c r="E7" s="11"/>
      <c r="F7" s="21"/>
      <c r="G7" s="4"/>
      <c r="H7" s="4"/>
      <c r="I7" s="4"/>
      <c r="J7" s="4"/>
      <c r="K7" s="4"/>
      <c r="L7" s="4"/>
      <c r="M7" s="4"/>
      <c r="N7" s="21"/>
      <c r="O7" s="4"/>
      <c r="P7" s="4"/>
      <c r="Q7" s="4"/>
    </row>
    <row r="8" spans="1:17" ht="16.5" customHeight="1" thickTop="1" x14ac:dyDescent="0.25">
      <c r="A8" s="104" t="s">
        <v>28</v>
      </c>
      <c r="B8" s="570" t="s">
        <v>29</v>
      </c>
      <c r="C8" s="451"/>
      <c r="D8" s="451"/>
      <c r="E8" s="571"/>
      <c r="F8" s="577" t="s">
        <v>31</v>
      </c>
      <c r="G8" s="577"/>
      <c r="H8" s="577"/>
      <c r="I8" s="96">
        <v>0.02</v>
      </c>
      <c r="J8" s="578" t="s">
        <v>31</v>
      </c>
      <c r="K8" s="577"/>
      <c r="L8" s="577"/>
      <c r="M8" s="96">
        <v>0.02</v>
      </c>
      <c r="N8" s="578" t="s">
        <v>31</v>
      </c>
      <c r="O8" s="577"/>
      <c r="P8" s="577"/>
      <c r="Q8" s="97">
        <v>0.02</v>
      </c>
    </row>
    <row r="9" spans="1:17" ht="17.25" customHeight="1" x14ac:dyDescent="0.25">
      <c r="A9" s="98"/>
      <c r="B9" s="572"/>
      <c r="C9" s="454"/>
      <c r="D9" s="454"/>
      <c r="E9" s="573"/>
      <c r="F9" s="422" t="s">
        <v>32</v>
      </c>
      <c r="G9" s="422"/>
      <c r="H9" s="422"/>
      <c r="I9" s="9">
        <v>0.02</v>
      </c>
      <c r="J9" s="580" t="s">
        <v>32</v>
      </c>
      <c r="K9" s="422"/>
      <c r="L9" s="422"/>
      <c r="M9" s="9">
        <v>0.02</v>
      </c>
      <c r="N9" s="580" t="s">
        <v>32</v>
      </c>
      <c r="O9" s="422"/>
      <c r="P9" s="422"/>
      <c r="Q9" s="99">
        <v>0.02</v>
      </c>
    </row>
    <row r="10" spans="1:17" ht="32.25" customHeight="1" thickBot="1" x14ac:dyDescent="0.3">
      <c r="A10" s="100"/>
      <c r="B10" s="574"/>
      <c r="C10" s="575"/>
      <c r="D10" s="575"/>
      <c r="E10" s="576"/>
      <c r="F10" s="564" t="s">
        <v>123</v>
      </c>
      <c r="G10" s="564"/>
      <c r="H10" s="564"/>
      <c r="I10" s="101">
        <v>0.05</v>
      </c>
      <c r="J10" s="563" t="s">
        <v>123</v>
      </c>
      <c r="K10" s="564"/>
      <c r="L10" s="564"/>
      <c r="M10" s="101">
        <v>0.05</v>
      </c>
      <c r="N10" s="563" t="s">
        <v>123</v>
      </c>
      <c r="O10" s="564"/>
      <c r="P10" s="564"/>
      <c r="Q10" s="102">
        <v>0.05</v>
      </c>
    </row>
    <row r="11" spans="1:17" ht="15.75" thickTop="1" x14ac:dyDescent="0.25"/>
  </sheetData>
  <sheetProtection password="F1E6" sheet="1" objects="1" scenarios="1"/>
  <mergeCells count="38">
    <mergeCell ref="B1:E1"/>
    <mergeCell ref="F1:I1"/>
    <mergeCell ref="J1:M1"/>
    <mergeCell ref="N1:Q1"/>
    <mergeCell ref="B2:E3"/>
    <mergeCell ref="F2:G3"/>
    <mergeCell ref="H2:I2"/>
    <mergeCell ref="J2:K3"/>
    <mergeCell ref="L2:M2"/>
    <mergeCell ref="L3:M3"/>
    <mergeCell ref="P3:Q3"/>
    <mergeCell ref="N2:O3"/>
    <mergeCell ref="P2:Q2"/>
    <mergeCell ref="H3:I3"/>
    <mergeCell ref="P4:Q4"/>
    <mergeCell ref="B4:E4"/>
    <mergeCell ref="F9:H9"/>
    <mergeCell ref="J9:L9"/>
    <mergeCell ref="N9:P9"/>
    <mergeCell ref="J4:K4"/>
    <mergeCell ref="L4:M4"/>
    <mergeCell ref="N4:O4"/>
    <mergeCell ref="F4:G5"/>
    <mergeCell ref="H4:I5"/>
    <mergeCell ref="N10:P10"/>
    <mergeCell ref="N5:O5"/>
    <mergeCell ref="P5:Q5"/>
    <mergeCell ref="B6:E6"/>
    <mergeCell ref="J6:K6"/>
    <mergeCell ref="L6:M6"/>
    <mergeCell ref="J5:K5"/>
    <mergeCell ref="L5:M5"/>
    <mergeCell ref="B8:E10"/>
    <mergeCell ref="F8:H8"/>
    <mergeCell ref="J8:L8"/>
    <mergeCell ref="N8:P8"/>
    <mergeCell ref="F10:H10"/>
    <mergeCell ref="J10:L10"/>
  </mergeCells>
  <printOptions horizontalCentered="1"/>
  <pageMargins left="0.31496062992125984" right="0.31496062992125984" top="0.35433070866141736" bottom="0.35433070866141736" header="0.31496062992125984" footer="0.31496062992125984"/>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showGridLines="0" defaultGridColor="0" colorId="8" zoomScaleNormal="100" workbookViewId="0">
      <selection activeCell="B7" sqref="B7"/>
    </sheetView>
  </sheetViews>
  <sheetFormatPr defaultRowHeight="12.75" x14ac:dyDescent="0.2"/>
  <cols>
    <col min="1" max="1" width="18.5703125" style="215" customWidth="1"/>
    <col min="2" max="2" width="16.5703125" style="215" customWidth="1"/>
    <col min="3" max="3" width="17.85546875" style="215" customWidth="1"/>
    <col min="4" max="4" width="18.42578125" style="215" customWidth="1"/>
    <col min="5" max="5" width="18.140625" style="215" customWidth="1"/>
    <col min="6" max="6" width="18.28515625" style="215" customWidth="1"/>
    <col min="7" max="7" width="12.42578125" style="215" customWidth="1"/>
    <col min="8" max="8" width="33.140625" style="215" customWidth="1"/>
    <col min="9" max="256" width="9.140625" style="215"/>
    <col min="257" max="257" width="18.5703125" style="215" customWidth="1"/>
    <col min="258" max="258" width="16.5703125" style="215" customWidth="1"/>
    <col min="259" max="259" width="17.85546875" style="215" customWidth="1"/>
    <col min="260" max="260" width="18.42578125" style="215" customWidth="1"/>
    <col min="261" max="261" width="18.140625" style="215" customWidth="1"/>
    <col min="262" max="262" width="18.28515625" style="215" customWidth="1"/>
    <col min="263" max="263" width="9.140625" style="215" customWidth="1"/>
    <col min="264" max="264" width="33.140625" style="215" customWidth="1"/>
    <col min="265" max="512" width="9.140625" style="215"/>
    <col min="513" max="513" width="18.5703125" style="215" customWidth="1"/>
    <col min="514" max="514" width="16.5703125" style="215" customWidth="1"/>
    <col min="515" max="515" width="17.85546875" style="215" customWidth="1"/>
    <col min="516" max="516" width="18.42578125" style="215" customWidth="1"/>
    <col min="517" max="517" width="18.140625" style="215" customWidth="1"/>
    <col min="518" max="518" width="18.28515625" style="215" customWidth="1"/>
    <col min="519" max="519" width="9.140625" style="215" customWidth="1"/>
    <col min="520" max="520" width="33.140625" style="215" customWidth="1"/>
    <col min="521" max="768" width="9.140625" style="215"/>
    <col min="769" max="769" width="18.5703125" style="215" customWidth="1"/>
    <col min="770" max="770" width="16.5703125" style="215" customWidth="1"/>
    <col min="771" max="771" width="17.85546875" style="215" customWidth="1"/>
    <col min="772" max="772" width="18.42578125" style="215" customWidth="1"/>
    <col min="773" max="773" width="18.140625" style="215" customWidth="1"/>
    <col min="774" max="774" width="18.28515625" style="215" customWidth="1"/>
    <col min="775" max="775" width="9.140625" style="215" customWidth="1"/>
    <col min="776" max="776" width="33.140625" style="215" customWidth="1"/>
    <col min="777" max="1024" width="9.140625" style="215"/>
    <col min="1025" max="1025" width="18.5703125" style="215" customWidth="1"/>
    <col min="1026" max="1026" width="16.5703125" style="215" customWidth="1"/>
    <col min="1027" max="1027" width="17.85546875" style="215" customWidth="1"/>
    <col min="1028" max="1028" width="18.42578125" style="215" customWidth="1"/>
    <col min="1029" max="1029" width="18.140625" style="215" customWidth="1"/>
    <col min="1030" max="1030" width="18.28515625" style="215" customWidth="1"/>
    <col min="1031" max="1031" width="9.140625" style="215" customWidth="1"/>
    <col min="1032" max="1032" width="33.140625" style="215" customWidth="1"/>
    <col min="1033" max="1280" width="9.140625" style="215"/>
    <col min="1281" max="1281" width="18.5703125" style="215" customWidth="1"/>
    <col min="1282" max="1282" width="16.5703125" style="215" customWidth="1"/>
    <col min="1283" max="1283" width="17.85546875" style="215" customWidth="1"/>
    <col min="1284" max="1284" width="18.42578125" style="215" customWidth="1"/>
    <col min="1285" max="1285" width="18.140625" style="215" customWidth="1"/>
    <col min="1286" max="1286" width="18.28515625" style="215" customWidth="1"/>
    <col min="1287" max="1287" width="9.140625" style="215" customWidth="1"/>
    <col min="1288" max="1288" width="33.140625" style="215" customWidth="1"/>
    <col min="1289" max="1536" width="9.140625" style="215"/>
    <col min="1537" max="1537" width="18.5703125" style="215" customWidth="1"/>
    <col min="1538" max="1538" width="16.5703125" style="215" customWidth="1"/>
    <col min="1539" max="1539" width="17.85546875" style="215" customWidth="1"/>
    <col min="1540" max="1540" width="18.42578125" style="215" customWidth="1"/>
    <col min="1541" max="1541" width="18.140625" style="215" customWidth="1"/>
    <col min="1542" max="1542" width="18.28515625" style="215" customWidth="1"/>
    <col min="1543" max="1543" width="9.140625" style="215" customWidth="1"/>
    <col min="1544" max="1544" width="33.140625" style="215" customWidth="1"/>
    <col min="1545" max="1792" width="9.140625" style="215"/>
    <col min="1793" max="1793" width="18.5703125" style="215" customWidth="1"/>
    <col min="1794" max="1794" width="16.5703125" style="215" customWidth="1"/>
    <col min="1795" max="1795" width="17.85546875" style="215" customWidth="1"/>
    <col min="1796" max="1796" width="18.42578125" style="215" customWidth="1"/>
    <col min="1797" max="1797" width="18.140625" style="215" customWidth="1"/>
    <col min="1798" max="1798" width="18.28515625" style="215" customWidth="1"/>
    <col min="1799" max="1799" width="9.140625" style="215" customWidth="1"/>
    <col min="1800" max="1800" width="33.140625" style="215" customWidth="1"/>
    <col min="1801" max="2048" width="9.140625" style="215"/>
    <col min="2049" max="2049" width="18.5703125" style="215" customWidth="1"/>
    <col min="2050" max="2050" width="16.5703125" style="215" customWidth="1"/>
    <col min="2051" max="2051" width="17.85546875" style="215" customWidth="1"/>
    <col min="2052" max="2052" width="18.42578125" style="215" customWidth="1"/>
    <col min="2053" max="2053" width="18.140625" style="215" customWidth="1"/>
    <col min="2054" max="2054" width="18.28515625" style="215" customWidth="1"/>
    <col min="2055" max="2055" width="9.140625" style="215" customWidth="1"/>
    <col min="2056" max="2056" width="33.140625" style="215" customWidth="1"/>
    <col min="2057" max="2304" width="9.140625" style="215"/>
    <col min="2305" max="2305" width="18.5703125" style="215" customWidth="1"/>
    <col min="2306" max="2306" width="16.5703125" style="215" customWidth="1"/>
    <col min="2307" max="2307" width="17.85546875" style="215" customWidth="1"/>
    <col min="2308" max="2308" width="18.42578125" style="215" customWidth="1"/>
    <col min="2309" max="2309" width="18.140625" style="215" customWidth="1"/>
    <col min="2310" max="2310" width="18.28515625" style="215" customWidth="1"/>
    <col min="2311" max="2311" width="9.140625" style="215" customWidth="1"/>
    <col min="2312" max="2312" width="33.140625" style="215" customWidth="1"/>
    <col min="2313" max="2560" width="9.140625" style="215"/>
    <col min="2561" max="2561" width="18.5703125" style="215" customWidth="1"/>
    <col min="2562" max="2562" width="16.5703125" style="215" customWidth="1"/>
    <col min="2563" max="2563" width="17.85546875" style="215" customWidth="1"/>
    <col min="2564" max="2564" width="18.42578125" style="215" customWidth="1"/>
    <col min="2565" max="2565" width="18.140625" style="215" customWidth="1"/>
    <col min="2566" max="2566" width="18.28515625" style="215" customWidth="1"/>
    <col min="2567" max="2567" width="9.140625" style="215" customWidth="1"/>
    <col min="2568" max="2568" width="33.140625" style="215" customWidth="1"/>
    <col min="2569" max="2816" width="9.140625" style="215"/>
    <col min="2817" max="2817" width="18.5703125" style="215" customWidth="1"/>
    <col min="2818" max="2818" width="16.5703125" style="215" customWidth="1"/>
    <col min="2819" max="2819" width="17.85546875" style="215" customWidth="1"/>
    <col min="2820" max="2820" width="18.42578125" style="215" customWidth="1"/>
    <col min="2821" max="2821" width="18.140625" style="215" customWidth="1"/>
    <col min="2822" max="2822" width="18.28515625" style="215" customWidth="1"/>
    <col min="2823" max="2823" width="9.140625" style="215" customWidth="1"/>
    <col min="2824" max="2824" width="33.140625" style="215" customWidth="1"/>
    <col min="2825" max="3072" width="9.140625" style="215"/>
    <col min="3073" max="3073" width="18.5703125" style="215" customWidth="1"/>
    <col min="3074" max="3074" width="16.5703125" style="215" customWidth="1"/>
    <col min="3075" max="3075" width="17.85546875" style="215" customWidth="1"/>
    <col min="3076" max="3076" width="18.42578125" style="215" customWidth="1"/>
    <col min="3077" max="3077" width="18.140625" style="215" customWidth="1"/>
    <col min="3078" max="3078" width="18.28515625" style="215" customWidth="1"/>
    <col min="3079" max="3079" width="9.140625" style="215" customWidth="1"/>
    <col min="3080" max="3080" width="33.140625" style="215" customWidth="1"/>
    <col min="3081" max="3328" width="9.140625" style="215"/>
    <col min="3329" max="3329" width="18.5703125" style="215" customWidth="1"/>
    <col min="3330" max="3330" width="16.5703125" style="215" customWidth="1"/>
    <col min="3331" max="3331" width="17.85546875" style="215" customWidth="1"/>
    <col min="3332" max="3332" width="18.42578125" style="215" customWidth="1"/>
    <col min="3333" max="3333" width="18.140625" style="215" customWidth="1"/>
    <col min="3334" max="3334" width="18.28515625" style="215" customWidth="1"/>
    <col min="3335" max="3335" width="9.140625" style="215" customWidth="1"/>
    <col min="3336" max="3336" width="33.140625" style="215" customWidth="1"/>
    <col min="3337" max="3584" width="9.140625" style="215"/>
    <col min="3585" max="3585" width="18.5703125" style="215" customWidth="1"/>
    <col min="3586" max="3586" width="16.5703125" style="215" customWidth="1"/>
    <col min="3587" max="3587" width="17.85546875" style="215" customWidth="1"/>
    <col min="3588" max="3588" width="18.42578125" style="215" customWidth="1"/>
    <col min="3589" max="3589" width="18.140625" style="215" customWidth="1"/>
    <col min="3590" max="3590" width="18.28515625" style="215" customWidth="1"/>
    <col min="3591" max="3591" width="9.140625" style="215" customWidth="1"/>
    <col min="3592" max="3592" width="33.140625" style="215" customWidth="1"/>
    <col min="3593" max="3840" width="9.140625" style="215"/>
    <col min="3841" max="3841" width="18.5703125" style="215" customWidth="1"/>
    <col min="3842" max="3842" width="16.5703125" style="215" customWidth="1"/>
    <col min="3843" max="3843" width="17.85546875" style="215" customWidth="1"/>
    <col min="3844" max="3844" width="18.42578125" style="215" customWidth="1"/>
    <col min="3845" max="3845" width="18.140625" style="215" customWidth="1"/>
    <col min="3846" max="3846" width="18.28515625" style="215" customWidth="1"/>
    <col min="3847" max="3847" width="9.140625" style="215" customWidth="1"/>
    <col min="3848" max="3848" width="33.140625" style="215" customWidth="1"/>
    <col min="3849" max="4096" width="9.140625" style="215"/>
    <col min="4097" max="4097" width="18.5703125" style="215" customWidth="1"/>
    <col min="4098" max="4098" width="16.5703125" style="215" customWidth="1"/>
    <col min="4099" max="4099" width="17.85546875" style="215" customWidth="1"/>
    <col min="4100" max="4100" width="18.42578125" style="215" customWidth="1"/>
    <col min="4101" max="4101" width="18.140625" style="215" customWidth="1"/>
    <col min="4102" max="4102" width="18.28515625" style="215" customWidth="1"/>
    <col min="4103" max="4103" width="9.140625" style="215" customWidth="1"/>
    <col min="4104" max="4104" width="33.140625" style="215" customWidth="1"/>
    <col min="4105" max="4352" width="9.140625" style="215"/>
    <col min="4353" max="4353" width="18.5703125" style="215" customWidth="1"/>
    <col min="4354" max="4354" width="16.5703125" style="215" customWidth="1"/>
    <col min="4355" max="4355" width="17.85546875" style="215" customWidth="1"/>
    <col min="4356" max="4356" width="18.42578125" style="215" customWidth="1"/>
    <col min="4357" max="4357" width="18.140625" style="215" customWidth="1"/>
    <col min="4358" max="4358" width="18.28515625" style="215" customWidth="1"/>
    <col min="4359" max="4359" width="9.140625" style="215" customWidth="1"/>
    <col min="4360" max="4360" width="33.140625" style="215" customWidth="1"/>
    <col min="4361" max="4608" width="9.140625" style="215"/>
    <col min="4609" max="4609" width="18.5703125" style="215" customWidth="1"/>
    <col min="4610" max="4610" width="16.5703125" style="215" customWidth="1"/>
    <col min="4611" max="4611" width="17.85546875" style="215" customWidth="1"/>
    <col min="4612" max="4612" width="18.42578125" style="215" customWidth="1"/>
    <col min="4613" max="4613" width="18.140625" style="215" customWidth="1"/>
    <col min="4614" max="4614" width="18.28515625" style="215" customWidth="1"/>
    <col min="4615" max="4615" width="9.140625" style="215" customWidth="1"/>
    <col min="4616" max="4616" width="33.140625" style="215" customWidth="1"/>
    <col min="4617" max="4864" width="9.140625" style="215"/>
    <col min="4865" max="4865" width="18.5703125" style="215" customWidth="1"/>
    <col min="4866" max="4866" width="16.5703125" style="215" customWidth="1"/>
    <col min="4867" max="4867" width="17.85546875" style="215" customWidth="1"/>
    <col min="4868" max="4868" width="18.42578125" style="215" customWidth="1"/>
    <col min="4869" max="4869" width="18.140625" style="215" customWidth="1"/>
    <col min="4870" max="4870" width="18.28515625" style="215" customWidth="1"/>
    <col min="4871" max="4871" width="9.140625" style="215" customWidth="1"/>
    <col min="4872" max="4872" width="33.140625" style="215" customWidth="1"/>
    <col min="4873" max="5120" width="9.140625" style="215"/>
    <col min="5121" max="5121" width="18.5703125" style="215" customWidth="1"/>
    <col min="5122" max="5122" width="16.5703125" style="215" customWidth="1"/>
    <col min="5123" max="5123" width="17.85546875" style="215" customWidth="1"/>
    <col min="5124" max="5124" width="18.42578125" style="215" customWidth="1"/>
    <col min="5125" max="5125" width="18.140625" style="215" customWidth="1"/>
    <col min="5126" max="5126" width="18.28515625" style="215" customWidth="1"/>
    <col min="5127" max="5127" width="9.140625" style="215" customWidth="1"/>
    <col min="5128" max="5128" width="33.140625" style="215" customWidth="1"/>
    <col min="5129" max="5376" width="9.140625" style="215"/>
    <col min="5377" max="5377" width="18.5703125" style="215" customWidth="1"/>
    <col min="5378" max="5378" width="16.5703125" style="215" customWidth="1"/>
    <col min="5379" max="5379" width="17.85546875" style="215" customWidth="1"/>
    <col min="5380" max="5380" width="18.42578125" style="215" customWidth="1"/>
    <col min="5381" max="5381" width="18.140625" style="215" customWidth="1"/>
    <col min="5382" max="5382" width="18.28515625" style="215" customWidth="1"/>
    <col min="5383" max="5383" width="9.140625" style="215" customWidth="1"/>
    <col min="5384" max="5384" width="33.140625" style="215" customWidth="1"/>
    <col min="5385" max="5632" width="9.140625" style="215"/>
    <col min="5633" max="5633" width="18.5703125" style="215" customWidth="1"/>
    <col min="5634" max="5634" width="16.5703125" style="215" customWidth="1"/>
    <col min="5635" max="5635" width="17.85546875" style="215" customWidth="1"/>
    <col min="5636" max="5636" width="18.42578125" style="215" customWidth="1"/>
    <col min="5637" max="5637" width="18.140625" style="215" customWidth="1"/>
    <col min="5638" max="5638" width="18.28515625" style="215" customWidth="1"/>
    <col min="5639" max="5639" width="9.140625" style="215" customWidth="1"/>
    <col min="5640" max="5640" width="33.140625" style="215" customWidth="1"/>
    <col min="5641" max="5888" width="9.140625" style="215"/>
    <col min="5889" max="5889" width="18.5703125" style="215" customWidth="1"/>
    <col min="5890" max="5890" width="16.5703125" style="215" customWidth="1"/>
    <col min="5891" max="5891" width="17.85546875" style="215" customWidth="1"/>
    <col min="5892" max="5892" width="18.42578125" style="215" customWidth="1"/>
    <col min="5893" max="5893" width="18.140625" style="215" customWidth="1"/>
    <col min="5894" max="5894" width="18.28515625" style="215" customWidth="1"/>
    <col min="5895" max="5895" width="9.140625" style="215" customWidth="1"/>
    <col min="5896" max="5896" width="33.140625" style="215" customWidth="1"/>
    <col min="5897" max="6144" width="9.140625" style="215"/>
    <col min="6145" max="6145" width="18.5703125" style="215" customWidth="1"/>
    <col min="6146" max="6146" width="16.5703125" style="215" customWidth="1"/>
    <col min="6147" max="6147" width="17.85546875" style="215" customWidth="1"/>
    <col min="6148" max="6148" width="18.42578125" style="215" customWidth="1"/>
    <col min="6149" max="6149" width="18.140625" style="215" customWidth="1"/>
    <col min="6150" max="6150" width="18.28515625" style="215" customWidth="1"/>
    <col min="6151" max="6151" width="9.140625" style="215" customWidth="1"/>
    <col min="6152" max="6152" width="33.140625" style="215" customWidth="1"/>
    <col min="6153" max="6400" width="9.140625" style="215"/>
    <col min="6401" max="6401" width="18.5703125" style="215" customWidth="1"/>
    <col min="6402" max="6402" width="16.5703125" style="215" customWidth="1"/>
    <col min="6403" max="6403" width="17.85546875" style="215" customWidth="1"/>
    <col min="6404" max="6404" width="18.42578125" style="215" customWidth="1"/>
    <col min="6405" max="6405" width="18.140625" style="215" customWidth="1"/>
    <col min="6406" max="6406" width="18.28515625" style="215" customWidth="1"/>
    <col min="6407" max="6407" width="9.140625" style="215" customWidth="1"/>
    <col min="6408" max="6408" width="33.140625" style="215" customWidth="1"/>
    <col min="6409" max="6656" width="9.140625" style="215"/>
    <col min="6657" max="6657" width="18.5703125" style="215" customWidth="1"/>
    <col min="6658" max="6658" width="16.5703125" style="215" customWidth="1"/>
    <col min="6659" max="6659" width="17.85546875" style="215" customWidth="1"/>
    <col min="6660" max="6660" width="18.42578125" style="215" customWidth="1"/>
    <col min="6661" max="6661" width="18.140625" style="215" customWidth="1"/>
    <col min="6662" max="6662" width="18.28515625" style="215" customWidth="1"/>
    <col min="6663" max="6663" width="9.140625" style="215" customWidth="1"/>
    <col min="6664" max="6664" width="33.140625" style="215" customWidth="1"/>
    <col min="6665" max="6912" width="9.140625" style="215"/>
    <col min="6913" max="6913" width="18.5703125" style="215" customWidth="1"/>
    <col min="6914" max="6914" width="16.5703125" style="215" customWidth="1"/>
    <col min="6915" max="6915" width="17.85546875" style="215" customWidth="1"/>
    <col min="6916" max="6916" width="18.42578125" style="215" customWidth="1"/>
    <col min="6917" max="6917" width="18.140625" style="215" customWidth="1"/>
    <col min="6918" max="6918" width="18.28515625" style="215" customWidth="1"/>
    <col min="6919" max="6919" width="9.140625" style="215" customWidth="1"/>
    <col min="6920" max="6920" width="33.140625" style="215" customWidth="1"/>
    <col min="6921" max="7168" width="9.140625" style="215"/>
    <col min="7169" max="7169" width="18.5703125" style="215" customWidth="1"/>
    <col min="7170" max="7170" width="16.5703125" style="215" customWidth="1"/>
    <col min="7171" max="7171" width="17.85546875" style="215" customWidth="1"/>
    <col min="7172" max="7172" width="18.42578125" style="215" customWidth="1"/>
    <col min="7173" max="7173" width="18.140625" style="215" customWidth="1"/>
    <col min="7174" max="7174" width="18.28515625" style="215" customWidth="1"/>
    <col min="7175" max="7175" width="9.140625" style="215" customWidth="1"/>
    <col min="7176" max="7176" width="33.140625" style="215" customWidth="1"/>
    <col min="7177" max="7424" width="9.140625" style="215"/>
    <col min="7425" max="7425" width="18.5703125" style="215" customWidth="1"/>
    <col min="7426" max="7426" width="16.5703125" style="215" customWidth="1"/>
    <col min="7427" max="7427" width="17.85546875" style="215" customWidth="1"/>
    <col min="7428" max="7428" width="18.42578125" style="215" customWidth="1"/>
    <col min="7429" max="7429" width="18.140625" style="215" customWidth="1"/>
    <col min="7430" max="7430" width="18.28515625" style="215" customWidth="1"/>
    <col min="7431" max="7431" width="9.140625" style="215" customWidth="1"/>
    <col min="7432" max="7432" width="33.140625" style="215" customWidth="1"/>
    <col min="7433" max="7680" width="9.140625" style="215"/>
    <col min="7681" max="7681" width="18.5703125" style="215" customWidth="1"/>
    <col min="7682" max="7682" width="16.5703125" style="215" customWidth="1"/>
    <col min="7683" max="7683" width="17.85546875" style="215" customWidth="1"/>
    <col min="7684" max="7684" width="18.42578125" style="215" customWidth="1"/>
    <col min="7685" max="7685" width="18.140625" style="215" customWidth="1"/>
    <col min="7686" max="7686" width="18.28515625" style="215" customWidth="1"/>
    <col min="7687" max="7687" width="9.140625" style="215" customWidth="1"/>
    <col min="7688" max="7688" width="33.140625" style="215" customWidth="1"/>
    <col min="7689" max="7936" width="9.140625" style="215"/>
    <col min="7937" max="7937" width="18.5703125" style="215" customWidth="1"/>
    <col min="7938" max="7938" width="16.5703125" style="215" customWidth="1"/>
    <col min="7939" max="7939" width="17.85546875" style="215" customWidth="1"/>
    <col min="7940" max="7940" width="18.42578125" style="215" customWidth="1"/>
    <col min="7941" max="7941" width="18.140625" style="215" customWidth="1"/>
    <col min="7942" max="7942" width="18.28515625" style="215" customWidth="1"/>
    <col min="7943" max="7943" width="9.140625" style="215" customWidth="1"/>
    <col min="7944" max="7944" width="33.140625" style="215" customWidth="1"/>
    <col min="7945" max="8192" width="9.140625" style="215"/>
    <col min="8193" max="8193" width="18.5703125" style="215" customWidth="1"/>
    <col min="8194" max="8194" width="16.5703125" style="215" customWidth="1"/>
    <col min="8195" max="8195" width="17.85546875" style="215" customWidth="1"/>
    <col min="8196" max="8196" width="18.42578125" style="215" customWidth="1"/>
    <col min="8197" max="8197" width="18.140625" style="215" customWidth="1"/>
    <col min="8198" max="8198" width="18.28515625" style="215" customWidth="1"/>
    <col min="8199" max="8199" width="9.140625" style="215" customWidth="1"/>
    <col min="8200" max="8200" width="33.140625" style="215" customWidth="1"/>
    <col min="8201" max="8448" width="9.140625" style="215"/>
    <col min="8449" max="8449" width="18.5703125" style="215" customWidth="1"/>
    <col min="8450" max="8450" width="16.5703125" style="215" customWidth="1"/>
    <col min="8451" max="8451" width="17.85546875" style="215" customWidth="1"/>
    <col min="8452" max="8452" width="18.42578125" style="215" customWidth="1"/>
    <col min="8453" max="8453" width="18.140625" style="215" customWidth="1"/>
    <col min="8454" max="8454" width="18.28515625" style="215" customWidth="1"/>
    <col min="8455" max="8455" width="9.140625" style="215" customWidth="1"/>
    <col min="8456" max="8456" width="33.140625" style="215" customWidth="1"/>
    <col min="8457" max="8704" width="9.140625" style="215"/>
    <col min="8705" max="8705" width="18.5703125" style="215" customWidth="1"/>
    <col min="8706" max="8706" width="16.5703125" style="215" customWidth="1"/>
    <col min="8707" max="8707" width="17.85546875" style="215" customWidth="1"/>
    <col min="8708" max="8708" width="18.42578125" style="215" customWidth="1"/>
    <col min="8709" max="8709" width="18.140625" style="215" customWidth="1"/>
    <col min="8710" max="8710" width="18.28515625" style="215" customWidth="1"/>
    <col min="8711" max="8711" width="9.140625" style="215" customWidth="1"/>
    <col min="8712" max="8712" width="33.140625" style="215" customWidth="1"/>
    <col min="8713" max="8960" width="9.140625" style="215"/>
    <col min="8961" max="8961" width="18.5703125" style="215" customWidth="1"/>
    <col min="8962" max="8962" width="16.5703125" style="215" customWidth="1"/>
    <col min="8963" max="8963" width="17.85546875" style="215" customWidth="1"/>
    <col min="8964" max="8964" width="18.42578125" style="215" customWidth="1"/>
    <col min="8965" max="8965" width="18.140625" style="215" customWidth="1"/>
    <col min="8966" max="8966" width="18.28515625" style="215" customWidth="1"/>
    <col min="8967" max="8967" width="9.140625" style="215" customWidth="1"/>
    <col min="8968" max="8968" width="33.140625" style="215" customWidth="1"/>
    <col min="8969" max="9216" width="9.140625" style="215"/>
    <col min="9217" max="9217" width="18.5703125" style="215" customWidth="1"/>
    <col min="9218" max="9218" width="16.5703125" style="215" customWidth="1"/>
    <col min="9219" max="9219" width="17.85546875" style="215" customWidth="1"/>
    <col min="9220" max="9220" width="18.42578125" style="215" customWidth="1"/>
    <col min="9221" max="9221" width="18.140625" style="215" customWidth="1"/>
    <col min="9222" max="9222" width="18.28515625" style="215" customWidth="1"/>
    <col min="9223" max="9223" width="9.140625" style="215" customWidth="1"/>
    <col min="9224" max="9224" width="33.140625" style="215" customWidth="1"/>
    <col min="9225" max="9472" width="9.140625" style="215"/>
    <col min="9473" max="9473" width="18.5703125" style="215" customWidth="1"/>
    <col min="9474" max="9474" width="16.5703125" style="215" customWidth="1"/>
    <col min="9475" max="9475" width="17.85546875" style="215" customWidth="1"/>
    <col min="9476" max="9476" width="18.42578125" style="215" customWidth="1"/>
    <col min="9477" max="9477" width="18.140625" style="215" customWidth="1"/>
    <col min="9478" max="9478" width="18.28515625" style="215" customWidth="1"/>
    <col min="9479" max="9479" width="9.140625" style="215" customWidth="1"/>
    <col min="9480" max="9480" width="33.140625" style="215" customWidth="1"/>
    <col min="9481" max="9728" width="9.140625" style="215"/>
    <col min="9729" max="9729" width="18.5703125" style="215" customWidth="1"/>
    <col min="9730" max="9730" width="16.5703125" style="215" customWidth="1"/>
    <col min="9731" max="9731" width="17.85546875" style="215" customWidth="1"/>
    <col min="9732" max="9732" width="18.42578125" style="215" customWidth="1"/>
    <col min="9733" max="9733" width="18.140625" style="215" customWidth="1"/>
    <col min="9734" max="9734" width="18.28515625" style="215" customWidth="1"/>
    <col min="9735" max="9735" width="9.140625" style="215" customWidth="1"/>
    <col min="9736" max="9736" width="33.140625" style="215" customWidth="1"/>
    <col min="9737" max="9984" width="9.140625" style="215"/>
    <col min="9985" max="9985" width="18.5703125" style="215" customWidth="1"/>
    <col min="9986" max="9986" width="16.5703125" style="215" customWidth="1"/>
    <col min="9987" max="9987" width="17.85546875" style="215" customWidth="1"/>
    <col min="9988" max="9988" width="18.42578125" style="215" customWidth="1"/>
    <col min="9989" max="9989" width="18.140625" style="215" customWidth="1"/>
    <col min="9990" max="9990" width="18.28515625" style="215" customWidth="1"/>
    <col min="9991" max="9991" width="9.140625" style="215" customWidth="1"/>
    <col min="9992" max="9992" width="33.140625" style="215" customWidth="1"/>
    <col min="9993" max="10240" width="9.140625" style="215"/>
    <col min="10241" max="10241" width="18.5703125" style="215" customWidth="1"/>
    <col min="10242" max="10242" width="16.5703125" style="215" customWidth="1"/>
    <col min="10243" max="10243" width="17.85546875" style="215" customWidth="1"/>
    <col min="10244" max="10244" width="18.42578125" style="215" customWidth="1"/>
    <col min="10245" max="10245" width="18.140625" style="215" customWidth="1"/>
    <col min="10246" max="10246" width="18.28515625" style="215" customWidth="1"/>
    <col min="10247" max="10247" width="9.140625" style="215" customWidth="1"/>
    <col min="10248" max="10248" width="33.140625" style="215" customWidth="1"/>
    <col min="10249" max="10496" width="9.140625" style="215"/>
    <col min="10497" max="10497" width="18.5703125" style="215" customWidth="1"/>
    <col min="10498" max="10498" width="16.5703125" style="215" customWidth="1"/>
    <col min="10499" max="10499" width="17.85546875" style="215" customWidth="1"/>
    <col min="10500" max="10500" width="18.42578125" style="215" customWidth="1"/>
    <col min="10501" max="10501" width="18.140625" style="215" customWidth="1"/>
    <col min="10502" max="10502" width="18.28515625" style="215" customWidth="1"/>
    <col min="10503" max="10503" width="9.140625" style="215" customWidth="1"/>
    <col min="10504" max="10504" width="33.140625" style="215" customWidth="1"/>
    <col min="10505" max="10752" width="9.140625" style="215"/>
    <col min="10753" max="10753" width="18.5703125" style="215" customWidth="1"/>
    <col min="10754" max="10754" width="16.5703125" style="215" customWidth="1"/>
    <col min="10755" max="10755" width="17.85546875" style="215" customWidth="1"/>
    <col min="10756" max="10756" width="18.42578125" style="215" customWidth="1"/>
    <col min="10757" max="10757" width="18.140625" style="215" customWidth="1"/>
    <col min="10758" max="10758" width="18.28515625" style="215" customWidth="1"/>
    <col min="10759" max="10759" width="9.140625" style="215" customWidth="1"/>
    <col min="10760" max="10760" width="33.140625" style="215" customWidth="1"/>
    <col min="10761" max="11008" width="9.140625" style="215"/>
    <col min="11009" max="11009" width="18.5703125" style="215" customWidth="1"/>
    <col min="11010" max="11010" width="16.5703125" style="215" customWidth="1"/>
    <col min="11011" max="11011" width="17.85546875" style="215" customWidth="1"/>
    <col min="11012" max="11012" width="18.42578125" style="215" customWidth="1"/>
    <col min="11013" max="11013" width="18.140625" style="215" customWidth="1"/>
    <col min="11014" max="11014" width="18.28515625" style="215" customWidth="1"/>
    <col min="11015" max="11015" width="9.140625" style="215" customWidth="1"/>
    <col min="11016" max="11016" width="33.140625" style="215" customWidth="1"/>
    <col min="11017" max="11264" width="9.140625" style="215"/>
    <col min="11265" max="11265" width="18.5703125" style="215" customWidth="1"/>
    <col min="11266" max="11266" width="16.5703125" style="215" customWidth="1"/>
    <col min="11267" max="11267" width="17.85546875" style="215" customWidth="1"/>
    <col min="11268" max="11268" width="18.42578125" style="215" customWidth="1"/>
    <col min="11269" max="11269" width="18.140625" style="215" customWidth="1"/>
    <col min="11270" max="11270" width="18.28515625" style="215" customWidth="1"/>
    <col min="11271" max="11271" width="9.140625" style="215" customWidth="1"/>
    <col min="11272" max="11272" width="33.140625" style="215" customWidth="1"/>
    <col min="11273" max="11520" width="9.140625" style="215"/>
    <col min="11521" max="11521" width="18.5703125" style="215" customWidth="1"/>
    <col min="11522" max="11522" width="16.5703125" style="215" customWidth="1"/>
    <col min="11523" max="11523" width="17.85546875" style="215" customWidth="1"/>
    <col min="11524" max="11524" width="18.42578125" style="215" customWidth="1"/>
    <col min="11525" max="11525" width="18.140625" style="215" customWidth="1"/>
    <col min="11526" max="11526" width="18.28515625" style="215" customWidth="1"/>
    <col min="11527" max="11527" width="9.140625" style="215" customWidth="1"/>
    <col min="11528" max="11528" width="33.140625" style="215" customWidth="1"/>
    <col min="11529" max="11776" width="9.140625" style="215"/>
    <col min="11777" max="11777" width="18.5703125" style="215" customWidth="1"/>
    <col min="11778" max="11778" width="16.5703125" style="215" customWidth="1"/>
    <col min="11779" max="11779" width="17.85546875" style="215" customWidth="1"/>
    <col min="11780" max="11780" width="18.42578125" style="215" customWidth="1"/>
    <col min="11781" max="11781" width="18.140625" style="215" customWidth="1"/>
    <col min="11782" max="11782" width="18.28515625" style="215" customWidth="1"/>
    <col min="11783" max="11783" width="9.140625" style="215" customWidth="1"/>
    <col min="11784" max="11784" width="33.140625" style="215" customWidth="1"/>
    <col min="11785" max="12032" width="9.140625" style="215"/>
    <col min="12033" max="12033" width="18.5703125" style="215" customWidth="1"/>
    <col min="12034" max="12034" width="16.5703125" style="215" customWidth="1"/>
    <col min="12035" max="12035" width="17.85546875" style="215" customWidth="1"/>
    <col min="12036" max="12036" width="18.42578125" style="215" customWidth="1"/>
    <col min="12037" max="12037" width="18.140625" style="215" customWidth="1"/>
    <col min="12038" max="12038" width="18.28515625" style="215" customWidth="1"/>
    <col min="12039" max="12039" width="9.140625" style="215" customWidth="1"/>
    <col min="12040" max="12040" width="33.140625" style="215" customWidth="1"/>
    <col min="12041" max="12288" width="9.140625" style="215"/>
    <col min="12289" max="12289" width="18.5703125" style="215" customWidth="1"/>
    <col min="12290" max="12290" width="16.5703125" style="215" customWidth="1"/>
    <col min="12291" max="12291" width="17.85546875" style="215" customWidth="1"/>
    <col min="12292" max="12292" width="18.42578125" style="215" customWidth="1"/>
    <col min="12293" max="12293" width="18.140625" style="215" customWidth="1"/>
    <col min="12294" max="12294" width="18.28515625" style="215" customWidth="1"/>
    <col min="12295" max="12295" width="9.140625" style="215" customWidth="1"/>
    <col min="12296" max="12296" width="33.140625" style="215" customWidth="1"/>
    <col min="12297" max="12544" width="9.140625" style="215"/>
    <col min="12545" max="12545" width="18.5703125" style="215" customWidth="1"/>
    <col min="12546" max="12546" width="16.5703125" style="215" customWidth="1"/>
    <col min="12547" max="12547" width="17.85546875" style="215" customWidth="1"/>
    <col min="12548" max="12548" width="18.42578125" style="215" customWidth="1"/>
    <col min="12549" max="12549" width="18.140625" style="215" customWidth="1"/>
    <col min="12550" max="12550" width="18.28515625" style="215" customWidth="1"/>
    <col min="12551" max="12551" width="9.140625" style="215" customWidth="1"/>
    <col min="12552" max="12552" width="33.140625" style="215" customWidth="1"/>
    <col min="12553" max="12800" width="9.140625" style="215"/>
    <col min="12801" max="12801" width="18.5703125" style="215" customWidth="1"/>
    <col min="12802" max="12802" width="16.5703125" style="215" customWidth="1"/>
    <col min="12803" max="12803" width="17.85546875" style="215" customWidth="1"/>
    <col min="12804" max="12804" width="18.42578125" style="215" customWidth="1"/>
    <col min="12805" max="12805" width="18.140625" style="215" customWidth="1"/>
    <col min="12806" max="12806" width="18.28515625" style="215" customWidth="1"/>
    <col min="12807" max="12807" width="9.140625" style="215" customWidth="1"/>
    <col min="12808" max="12808" width="33.140625" style="215" customWidth="1"/>
    <col min="12809" max="13056" width="9.140625" style="215"/>
    <col min="13057" max="13057" width="18.5703125" style="215" customWidth="1"/>
    <col min="13058" max="13058" width="16.5703125" style="215" customWidth="1"/>
    <col min="13059" max="13059" width="17.85546875" style="215" customWidth="1"/>
    <col min="13060" max="13060" width="18.42578125" style="215" customWidth="1"/>
    <col min="13061" max="13061" width="18.140625" style="215" customWidth="1"/>
    <col min="13062" max="13062" width="18.28515625" style="215" customWidth="1"/>
    <col min="13063" max="13063" width="9.140625" style="215" customWidth="1"/>
    <col min="13064" max="13064" width="33.140625" style="215" customWidth="1"/>
    <col min="13065" max="13312" width="9.140625" style="215"/>
    <col min="13313" max="13313" width="18.5703125" style="215" customWidth="1"/>
    <col min="13314" max="13314" width="16.5703125" style="215" customWidth="1"/>
    <col min="13315" max="13315" width="17.85546875" style="215" customWidth="1"/>
    <col min="13316" max="13316" width="18.42578125" style="215" customWidth="1"/>
    <col min="13317" max="13317" width="18.140625" style="215" customWidth="1"/>
    <col min="13318" max="13318" width="18.28515625" style="215" customWidth="1"/>
    <col min="13319" max="13319" width="9.140625" style="215" customWidth="1"/>
    <col min="13320" max="13320" width="33.140625" style="215" customWidth="1"/>
    <col min="13321" max="13568" width="9.140625" style="215"/>
    <col min="13569" max="13569" width="18.5703125" style="215" customWidth="1"/>
    <col min="13570" max="13570" width="16.5703125" style="215" customWidth="1"/>
    <col min="13571" max="13571" width="17.85546875" style="215" customWidth="1"/>
    <col min="13572" max="13572" width="18.42578125" style="215" customWidth="1"/>
    <col min="13573" max="13573" width="18.140625" style="215" customWidth="1"/>
    <col min="13574" max="13574" width="18.28515625" style="215" customWidth="1"/>
    <col min="13575" max="13575" width="9.140625" style="215" customWidth="1"/>
    <col min="13576" max="13576" width="33.140625" style="215" customWidth="1"/>
    <col min="13577" max="13824" width="9.140625" style="215"/>
    <col min="13825" max="13825" width="18.5703125" style="215" customWidth="1"/>
    <col min="13826" max="13826" width="16.5703125" style="215" customWidth="1"/>
    <col min="13827" max="13827" width="17.85546875" style="215" customWidth="1"/>
    <col min="13828" max="13828" width="18.42578125" style="215" customWidth="1"/>
    <col min="13829" max="13829" width="18.140625" style="215" customWidth="1"/>
    <col min="13830" max="13830" width="18.28515625" style="215" customWidth="1"/>
    <col min="13831" max="13831" width="9.140625" style="215" customWidth="1"/>
    <col min="13832" max="13832" width="33.140625" style="215" customWidth="1"/>
    <col min="13833" max="14080" width="9.140625" style="215"/>
    <col min="14081" max="14081" width="18.5703125" style="215" customWidth="1"/>
    <col min="14082" max="14082" width="16.5703125" style="215" customWidth="1"/>
    <col min="14083" max="14083" width="17.85546875" style="215" customWidth="1"/>
    <col min="14084" max="14084" width="18.42578125" style="215" customWidth="1"/>
    <col min="14085" max="14085" width="18.140625" style="215" customWidth="1"/>
    <col min="14086" max="14086" width="18.28515625" style="215" customWidth="1"/>
    <col min="14087" max="14087" width="9.140625" style="215" customWidth="1"/>
    <col min="14088" max="14088" width="33.140625" style="215" customWidth="1"/>
    <col min="14089" max="14336" width="9.140625" style="215"/>
    <col min="14337" max="14337" width="18.5703125" style="215" customWidth="1"/>
    <col min="14338" max="14338" width="16.5703125" style="215" customWidth="1"/>
    <col min="14339" max="14339" width="17.85546875" style="215" customWidth="1"/>
    <col min="14340" max="14340" width="18.42578125" style="215" customWidth="1"/>
    <col min="14341" max="14341" width="18.140625" style="215" customWidth="1"/>
    <col min="14342" max="14342" width="18.28515625" style="215" customWidth="1"/>
    <col min="14343" max="14343" width="9.140625" style="215" customWidth="1"/>
    <col min="14344" max="14344" width="33.140625" style="215" customWidth="1"/>
    <col min="14345" max="14592" width="9.140625" style="215"/>
    <col min="14593" max="14593" width="18.5703125" style="215" customWidth="1"/>
    <col min="14594" max="14594" width="16.5703125" style="215" customWidth="1"/>
    <col min="14595" max="14595" width="17.85546875" style="215" customWidth="1"/>
    <col min="14596" max="14596" width="18.42578125" style="215" customWidth="1"/>
    <col min="14597" max="14597" width="18.140625" style="215" customWidth="1"/>
    <col min="14598" max="14598" width="18.28515625" style="215" customWidth="1"/>
    <col min="14599" max="14599" width="9.140625" style="215" customWidth="1"/>
    <col min="14600" max="14600" width="33.140625" style="215" customWidth="1"/>
    <col min="14601" max="14848" width="9.140625" style="215"/>
    <col min="14849" max="14849" width="18.5703125" style="215" customWidth="1"/>
    <col min="14850" max="14850" width="16.5703125" style="215" customWidth="1"/>
    <col min="14851" max="14851" width="17.85546875" style="215" customWidth="1"/>
    <col min="14852" max="14852" width="18.42578125" style="215" customWidth="1"/>
    <col min="14853" max="14853" width="18.140625" style="215" customWidth="1"/>
    <col min="14854" max="14854" width="18.28515625" style="215" customWidth="1"/>
    <col min="14855" max="14855" width="9.140625" style="215" customWidth="1"/>
    <col min="14856" max="14856" width="33.140625" style="215" customWidth="1"/>
    <col min="14857" max="15104" width="9.140625" style="215"/>
    <col min="15105" max="15105" width="18.5703125" style="215" customWidth="1"/>
    <col min="15106" max="15106" width="16.5703125" style="215" customWidth="1"/>
    <col min="15107" max="15107" width="17.85546875" style="215" customWidth="1"/>
    <col min="15108" max="15108" width="18.42578125" style="215" customWidth="1"/>
    <col min="15109" max="15109" width="18.140625" style="215" customWidth="1"/>
    <col min="15110" max="15110" width="18.28515625" style="215" customWidth="1"/>
    <col min="15111" max="15111" width="9.140625" style="215" customWidth="1"/>
    <col min="15112" max="15112" width="33.140625" style="215" customWidth="1"/>
    <col min="15113" max="15360" width="9.140625" style="215"/>
    <col min="15361" max="15361" width="18.5703125" style="215" customWidth="1"/>
    <col min="15362" max="15362" width="16.5703125" style="215" customWidth="1"/>
    <col min="15363" max="15363" width="17.85546875" style="215" customWidth="1"/>
    <col min="15364" max="15364" width="18.42578125" style="215" customWidth="1"/>
    <col min="15365" max="15365" width="18.140625" style="215" customWidth="1"/>
    <col min="15366" max="15366" width="18.28515625" style="215" customWidth="1"/>
    <col min="15367" max="15367" width="9.140625" style="215" customWidth="1"/>
    <col min="15368" max="15368" width="33.140625" style="215" customWidth="1"/>
    <col min="15369" max="15616" width="9.140625" style="215"/>
    <col min="15617" max="15617" width="18.5703125" style="215" customWidth="1"/>
    <col min="15618" max="15618" width="16.5703125" style="215" customWidth="1"/>
    <col min="15619" max="15619" width="17.85546875" style="215" customWidth="1"/>
    <col min="15620" max="15620" width="18.42578125" style="215" customWidth="1"/>
    <col min="15621" max="15621" width="18.140625" style="215" customWidth="1"/>
    <col min="15622" max="15622" width="18.28515625" style="215" customWidth="1"/>
    <col min="15623" max="15623" width="9.140625" style="215" customWidth="1"/>
    <col min="15624" max="15624" width="33.140625" style="215" customWidth="1"/>
    <col min="15625" max="15872" width="9.140625" style="215"/>
    <col min="15873" max="15873" width="18.5703125" style="215" customWidth="1"/>
    <col min="15874" max="15874" width="16.5703125" style="215" customWidth="1"/>
    <col min="15875" max="15875" width="17.85546875" style="215" customWidth="1"/>
    <col min="15876" max="15876" width="18.42578125" style="215" customWidth="1"/>
    <col min="15877" max="15877" width="18.140625" style="215" customWidth="1"/>
    <col min="15878" max="15878" width="18.28515625" style="215" customWidth="1"/>
    <col min="15879" max="15879" width="9.140625" style="215" customWidth="1"/>
    <col min="15880" max="15880" width="33.140625" style="215" customWidth="1"/>
    <col min="15881" max="16128" width="9.140625" style="215"/>
    <col min="16129" max="16129" width="18.5703125" style="215" customWidth="1"/>
    <col min="16130" max="16130" width="16.5703125" style="215" customWidth="1"/>
    <col min="16131" max="16131" width="17.85546875" style="215" customWidth="1"/>
    <col min="16132" max="16132" width="18.42578125" style="215" customWidth="1"/>
    <col min="16133" max="16133" width="18.140625" style="215" customWidth="1"/>
    <col min="16134" max="16134" width="18.28515625" style="215" customWidth="1"/>
    <col min="16135" max="16135" width="9.140625" style="215" customWidth="1"/>
    <col min="16136" max="16136" width="33.140625" style="215" customWidth="1"/>
    <col min="16137" max="16384" width="9.140625" style="215"/>
  </cols>
  <sheetData>
    <row r="1" spans="1:10" ht="42" customHeight="1" x14ac:dyDescent="0.2">
      <c r="A1" s="596" t="s">
        <v>231</v>
      </c>
      <c r="B1" s="597"/>
      <c r="C1" s="597"/>
      <c r="D1" s="597"/>
      <c r="E1" s="597"/>
      <c r="F1" s="597"/>
      <c r="G1" s="598"/>
      <c r="H1" s="214"/>
    </row>
    <row r="2" spans="1:10" ht="23.25" customHeight="1" x14ac:dyDescent="0.25">
      <c r="A2" s="216" t="s">
        <v>232</v>
      </c>
      <c r="B2" s="217"/>
      <c r="C2" s="217"/>
      <c r="D2" s="217"/>
      <c r="E2" s="217"/>
      <c r="F2" s="217"/>
      <c r="G2" s="217"/>
    </row>
    <row r="3" spans="1:10" ht="20.25" customHeight="1" x14ac:dyDescent="0.2">
      <c r="A3" s="218" t="s">
        <v>233</v>
      </c>
      <c r="B3" s="217"/>
      <c r="C3" s="217"/>
      <c r="D3" s="217"/>
      <c r="E3" s="217"/>
      <c r="F3" s="217"/>
      <c r="G3" s="217"/>
    </row>
    <row r="4" spans="1:10" s="220" customFormat="1" ht="23.25" customHeight="1" x14ac:dyDescent="0.2">
      <c r="A4" s="219" t="s">
        <v>234</v>
      </c>
      <c r="B4" s="219" t="s">
        <v>235</v>
      </c>
      <c r="C4" s="219" t="s">
        <v>236</v>
      </c>
      <c r="D4" s="219" t="s">
        <v>237</v>
      </c>
      <c r="E4" s="219" t="s">
        <v>238</v>
      </c>
      <c r="F4" s="219" t="s">
        <v>239</v>
      </c>
      <c r="G4" s="217"/>
    </row>
    <row r="5" spans="1:10" s="220" customFormat="1" x14ac:dyDescent="0.2">
      <c r="A5" s="221" t="s">
        <v>240</v>
      </c>
      <c r="B5" s="221" t="s">
        <v>241</v>
      </c>
      <c r="C5" s="221" t="s">
        <v>240</v>
      </c>
      <c r="D5" s="221" t="s">
        <v>242</v>
      </c>
      <c r="E5" s="221"/>
      <c r="F5" s="221" t="s">
        <v>243</v>
      </c>
      <c r="G5" s="217"/>
    </row>
    <row r="6" spans="1:10" s="223" customFormat="1" x14ac:dyDescent="0.2">
      <c r="A6" s="222" t="s">
        <v>244</v>
      </c>
      <c r="B6" s="222" t="s">
        <v>245</v>
      </c>
      <c r="C6" s="222" t="s">
        <v>246</v>
      </c>
      <c r="D6" s="222" t="s">
        <v>247</v>
      </c>
      <c r="E6" s="222" t="s">
        <v>248</v>
      </c>
      <c r="F6" s="222" t="s">
        <v>249</v>
      </c>
      <c r="G6" s="217"/>
    </row>
    <row r="7" spans="1:10" s="220" customFormat="1" ht="15.95" customHeight="1" x14ac:dyDescent="0.2">
      <c r="A7" s="224" t="s">
        <v>250</v>
      </c>
      <c r="B7" s="225"/>
      <c r="C7" s="226"/>
      <c r="D7" s="227" t="e">
        <f>C7/C12</f>
        <v>#DIV/0!</v>
      </c>
      <c r="E7" s="228">
        <v>0</v>
      </c>
      <c r="F7" s="229" t="e">
        <f>D7*E7</f>
        <v>#DIV/0!</v>
      </c>
      <c r="G7" s="217"/>
      <c r="I7" s="215"/>
    </row>
    <row r="8" spans="1:10" s="220" customFormat="1" ht="15.95" customHeight="1" x14ac:dyDescent="0.2">
      <c r="A8" s="224" t="s">
        <v>251</v>
      </c>
      <c r="B8" s="225"/>
      <c r="C8" s="226"/>
      <c r="D8" s="227" t="e">
        <f>C8/C12</f>
        <v>#DIV/0!</v>
      </c>
      <c r="E8" s="228">
        <v>5</v>
      </c>
      <c r="F8" s="229" t="e">
        <f>D8*E8</f>
        <v>#DIV/0!</v>
      </c>
      <c r="G8" s="217"/>
      <c r="I8" s="215"/>
    </row>
    <row r="9" spans="1:10" s="220" customFormat="1" ht="15.95" customHeight="1" x14ac:dyDescent="0.2">
      <c r="A9" s="224" t="s">
        <v>252</v>
      </c>
      <c r="B9" s="225"/>
      <c r="C9" s="226"/>
      <c r="D9" s="227" t="e">
        <f>C9/C12</f>
        <v>#DIV/0!</v>
      </c>
      <c r="E9" s="228">
        <v>15</v>
      </c>
      <c r="F9" s="229" t="e">
        <f>D9*E9</f>
        <v>#DIV/0!</v>
      </c>
      <c r="G9" s="217"/>
      <c r="I9" s="215"/>
    </row>
    <row r="10" spans="1:10" s="220" customFormat="1" ht="15.95" customHeight="1" x14ac:dyDescent="0.2">
      <c r="A10" s="224" t="s">
        <v>253</v>
      </c>
      <c r="B10" s="225"/>
      <c r="C10" s="226"/>
      <c r="D10" s="227" t="e">
        <f>C10/C12</f>
        <v>#DIV/0!</v>
      </c>
      <c r="E10" s="228">
        <v>30</v>
      </c>
      <c r="F10" s="229" t="e">
        <f>D10*E10</f>
        <v>#DIV/0!</v>
      </c>
      <c r="G10" s="217"/>
      <c r="I10" s="215"/>
    </row>
    <row r="11" spans="1:10" s="220" customFormat="1" ht="15.95" customHeight="1" thickBot="1" x14ac:dyDescent="0.25">
      <c r="A11" s="224" t="s">
        <v>254</v>
      </c>
      <c r="B11" s="225"/>
      <c r="C11" s="226"/>
      <c r="D11" s="227" t="e">
        <f>C11/C12</f>
        <v>#DIV/0!</v>
      </c>
      <c r="E11" s="228">
        <v>50</v>
      </c>
      <c r="F11" s="230" t="e">
        <f>D11*E11</f>
        <v>#DIV/0!</v>
      </c>
      <c r="G11" s="217"/>
      <c r="I11" s="215"/>
    </row>
    <row r="12" spans="1:10" s="220" customFormat="1" ht="15.95" customHeight="1" thickBot="1" x14ac:dyDescent="0.25">
      <c r="A12" s="217"/>
      <c r="B12" s="231" t="s">
        <v>255</v>
      </c>
      <c r="C12" s="232">
        <f>SUM(C7:C11)</f>
        <v>0</v>
      </c>
      <c r="D12" s="217"/>
      <c r="E12" s="217"/>
      <c r="F12" s="233" t="s">
        <v>256</v>
      </c>
      <c r="G12" s="234" t="e">
        <f>SUM(F7:F11)</f>
        <v>#DIV/0!</v>
      </c>
      <c r="I12" s="215"/>
    </row>
    <row r="13" spans="1:10" ht="20.25" customHeight="1" x14ac:dyDescent="0.2">
      <c r="A13" s="218" t="s">
        <v>257</v>
      </c>
      <c r="B13" s="217"/>
      <c r="C13" s="217"/>
      <c r="D13" s="217"/>
      <c r="E13" s="217"/>
      <c r="F13" s="217"/>
      <c r="G13" s="217"/>
    </row>
    <row r="14" spans="1:10" s="220" customFormat="1" x14ac:dyDescent="0.2">
      <c r="A14" s="235" t="s">
        <v>258</v>
      </c>
      <c r="B14" s="236">
        <f>C12</f>
        <v>0</v>
      </c>
      <c r="C14" s="599" t="s">
        <v>259</v>
      </c>
      <c r="D14" s="600"/>
      <c r="E14" s="602" t="s">
        <v>260</v>
      </c>
      <c r="F14" s="605" t="s">
        <v>261</v>
      </c>
      <c r="G14" s="217"/>
      <c r="I14" s="215"/>
    </row>
    <row r="15" spans="1:10" s="220" customFormat="1" ht="16.5" customHeight="1" x14ac:dyDescent="0.2">
      <c r="A15" s="235" t="s">
        <v>262</v>
      </c>
      <c r="B15" s="226"/>
      <c r="C15" s="601"/>
      <c r="D15" s="600"/>
      <c r="E15" s="603"/>
      <c r="F15" s="606" t="s">
        <v>261</v>
      </c>
      <c r="G15" s="217"/>
      <c r="I15" s="215"/>
      <c r="J15" s="237"/>
    </row>
    <row r="16" spans="1:10" s="220" customFormat="1" x14ac:dyDescent="0.2">
      <c r="A16" s="235" t="s">
        <v>263</v>
      </c>
      <c r="B16" s="236">
        <f>B14+B15*0.6</f>
        <v>0</v>
      </c>
      <c r="C16" s="601"/>
      <c r="D16" s="600"/>
      <c r="E16" s="604"/>
      <c r="F16" s="607"/>
      <c r="G16" s="217"/>
      <c r="I16" s="215"/>
      <c r="J16" s="237"/>
    </row>
    <row r="17" spans="1:10" x14ac:dyDescent="0.2">
      <c r="A17" s="238" t="s">
        <v>264</v>
      </c>
      <c r="B17" s="228" t="e">
        <f>B15/B14*100</f>
        <v>#DIV/0!</v>
      </c>
      <c r="C17" s="608" t="s">
        <v>265</v>
      </c>
      <c r="D17" s="609"/>
      <c r="E17" s="228" t="e">
        <f>IF(B17&lt;=50,"1","0")</f>
        <v>#DIV/0!</v>
      </c>
      <c r="F17" s="228">
        <v>0</v>
      </c>
      <c r="G17" s="217"/>
      <c r="H17" s="220"/>
      <c r="J17" s="237"/>
    </row>
    <row r="18" spans="1:10" x14ac:dyDescent="0.2">
      <c r="A18" s="239"/>
      <c r="B18" s="240"/>
      <c r="C18" s="608" t="s">
        <v>266</v>
      </c>
      <c r="D18" s="609"/>
      <c r="E18" s="228" t="e">
        <f>IF(AND(B17&gt;50,B17&lt;=75),"1","0")</f>
        <v>#DIV/0!</v>
      </c>
      <c r="F18" s="228">
        <v>10</v>
      </c>
      <c r="G18" s="217"/>
      <c r="H18" s="220"/>
      <c r="J18" s="237"/>
    </row>
    <row r="19" spans="1:10" ht="13.5" thickBot="1" x14ac:dyDescent="0.25">
      <c r="A19" s="217"/>
      <c r="B19" s="241"/>
      <c r="C19" s="608" t="s">
        <v>267</v>
      </c>
      <c r="D19" s="609"/>
      <c r="E19" s="228" t="e">
        <f>IF(AND(B17&gt;75,B17&lt;=100),"1","0")</f>
        <v>#DIV/0!</v>
      </c>
      <c r="F19" s="228">
        <v>20</v>
      </c>
      <c r="G19" s="217"/>
      <c r="H19" s="220"/>
      <c r="J19" s="237"/>
    </row>
    <row r="20" spans="1:10" ht="13.5" thickBot="1" x14ac:dyDescent="0.25">
      <c r="A20" s="217"/>
      <c r="B20" s="241"/>
      <c r="C20" s="608" t="s">
        <v>268</v>
      </c>
      <c r="D20" s="609"/>
      <c r="E20" s="228" t="e">
        <f>IF(B17&gt;100,"1","0")</f>
        <v>#DIV/0!</v>
      </c>
      <c r="F20" s="242">
        <v>30</v>
      </c>
      <c r="G20" s="234" t="e">
        <f>E17*F17+E18*F18+E19*F19+E20*F20</f>
        <v>#DIV/0!</v>
      </c>
      <c r="H20" s="220"/>
      <c r="J20" s="237"/>
    </row>
    <row r="21" spans="1:10" x14ac:dyDescent="0.2">
      <c r="A21" s="217"/>
      <c r="B21" s="217"/>
      <c r="C21" s="217"/>
      <c r="D21" s="217"/>
      <c r="E21" s="217"/>
      <c r="F21" s="217"/>
      <c r="G21" s="217"/>
      <c r="H21" s="220"/>
      <c r="J21" s="237"/>
    </row>
    <row r="22" spans="1:10" ht="15.75" x14ac:dyDescent="0.25">
      <c r="A22" s="216" t="s">
        <v>269</v>
      </c>
      <c r="B22" s="217"/>
      <c r="C22" s="217"/>
      <c r="D22" s="217"/>
      <c r="E22" s="217"/>
      <c r="F22" s="217"/>
      <c r="G22" s="217"/>
      <c r="J22" s="243"/>
    </row>
    <row r="23" spans="1:10" ht="20.25" customHeight="1" thickBot="1" x14ac:dyDescent="0.25">
      <c r="A23" s="218" t="s">
        <v>270</v>
      </c>
      <c r="B23" s="217"/>
      <c r="C23" s="217"/>
      <c r="D23" s="217"/>
      <c r="E23" s="217"/>
      <c r="F23" s="217"/>
      <c r="G23" s="217"/>
    </row>
    <row r="24" spans="1:10" s="223" customFormat="1" ht="19.5" customHeight="1" thickBot="1" x14ac:dyDescent="0.25">
      <c r="A24" s="244" t="s">
        <v>271</v>
      </c>
      <c r="B24" s="245" t="e">
        <f>G20+G12</f>
        <v>#DIV/0!</v>
      </c>
      <c r="C24" s="246" t="s">
        <v>272</v>
      </c>
      <c r="D24" s="247" t="e">
        <f>ROMAN(G71)</f>
        <v>#DIV/0!</v>
      </c>
      <c r="E24" s="246" t="s">
        <v>273</v>
      </c>
      <c r="F24" s="248" t="e">
        <f>D72*C72+D73*C73+D74*C74+D75*C75+D76*C76+D77*C77+D78*C78+D79*C79+D80*C80+D81*C81+D82*C82</f>
        <v>#DIV/0!</v>
      </c>
      <c r="G24" s="217"/>
      <c r="J24" s="249"/>
    </row>
    <row r="25" spans="1:10" ht="13.5" customHeight="1" x14ac:dyDescent="0.2">
      <c r="A25" s="250"/>
      <c r="B25" s="217"/>
      <c r="C25" s="217"/>
      <c r="D25" s="217"/>
      <c r="E25" s="217"/>
      <c r="F25" s="217"/>
      <c r="G25" s="217"/>
      <c r="J25" s="243"/>
    </row>
    <row r="26" spans="1:10" ht="22.5" customHeight="1" x14ac:dyDescent="0.2">
      <c r="A26" s="251" t="s">
        <v>274</v>
      </c>
      <c r="B26" s="251" t="s">
        <v>275</v>
      </c>
      <c r="C26" s="251" t="s">
        <v>274</v>
      </c>
      <c r="D26" s="251" t="s">
        <v>275</v>
      </c>
      <c r="E26" s="217"/>
    </row>
    <row r="27" spans="1:10" x14ac:dyDescent="0.2">
      <c r="A27" s="252" t="s">
        <v>276</v>
      </c>
      <c r="B27" s="253" t="s">
        <v>277</v>
      </c>
      <c r="C27" s="252" t="s">
        <v>278</v>
      </c>
      <c r="D27" s="253" t="s">
        <v>279</v>
      </c>
      <c r="E27" s="217"/>
    </row>
    <row r="28" spans="1:10" x14ac:dyDescent="0.2">
      <c r="A28" s="252" t="s">
        <v>280</v>
      </c>
      <c r="B28" s="253" t="s">
        <v>281</v>
      </c>
      <c r="C28" s="252" t="s">
        <v>282</v>
      </c>
      <c r="D28" s="253" t="s">
        <v>283</v>
      </c>
      <c r="E28" s="217"/>
    </row>
    <row r="29" spans="1:10" x14ac:dyDescent="0.2">
      <c r="A29" s="252" t="s">
        <v>284</v>
      </c>
      <c r="B29" s="253" t="s">
        <v>285</v>
      </c>
      <c r="C29" s="252" t="s">
        <v>286</v>
      </c>
      <c r="D29" s="253" t="s">
        <v>287</v>
      </c>
      <c r="E29" s="217"/>
    </row>
    <row r="30" spans="1:10" x14ac:dyDescent="0.2">
      <c r="A30" s="252" t="s">
        <v>288</v>
      </c>
      <c r="B30" s="253" t="s">
        <v>289</v>
      </c>
      <c r="C30" s="252" t="s">
        <v>290</v>
      </c>
      <c r="D30" s="253" t="s">
        <v>291</v>
      </c>
      <c r="E30" s="217"/>
    </row>
    <row r="31" spans="1:10" x14ac:dyDescent="0.2">
      <c r="A31" s="252" t="s">
        <v>292</v>
      </c>
      <c r="B31" s="253" t="s">
        <v>293</v>
      </c>
      <c r="C31" s="252" t="s">
        <v>294</v>
      </c>
      <c r="D31" s="253" t="s">
        <v>295</v>
      </c>
      <c r="E31" s="217"/>
    </row>
    <row r="32" spans="1:10" x14ac:dyDescent="0.2">
      <c r="A32" s="252" t="s">
        <v>296</v>
      </c>
      <c r="B32" s="253" t="s">
        <v>297</v>
      </c>
      <c r="C32" s="254"/>
      <c r="D32" s="254"/>
      <c r="E32" s="255"/>
      <c r="F32" s="217"/>
    </row>
    <row r="33" spans="1:10" ht="15.75" x14ac:dyDescent="0.2">
      <c r="A33" s="256"/>
      <c r="B33" s="217"/>
      <c r="C33" s="217"/>
      <c r="D33" s="217"/>
      <c r="E33" s="217"/>
      <c r="F33" s="217"/>
      <c r="G33" s="217"/>
      <c r="J33" s="243"/>
    </row>
    <row r="34" spans="1:10" ht="15.75" x14ac:dyDescent="0.25">
      <c r="A34" s="216" t="s">
        <v>298</v>
      </c>
      <c r="B34" s="217"/>
      <c r="C34" s="217"/>
      <c r="D34" s="217"/>
      <c r="E34" s="217"/>
      <c r="F34" s="217"/>
      <c r="G34" s="217"/>
      <c r="J34" s="243"/>
    </row>
    <row r="35" spans="1:10" ht="21.75" customHeight="1" x14ac:dyDescent="0.25">
      <c r="A35" s="257" t="s">
        <v>299</v>
      </c>
      <c r="B35" s="373" t="e">
        <f>#REF!</f>
        <v>#REF!</v>
      </c>
      <c r="C35" s="259" t="s">
        <v>300</v>
      </c>
      <c r="E35" s="217"/>
      <c r="F35" s="217"/>
      <c r="G35" s="217"/>
    </row>
    <row r="36" spans="1:10" ht="27" customHeight="1" x14ac:dyDescent="0.2">
      <c r="A36" s="594"/>
      <c r="B36" s="595"/>
      <c r="C36" s="595"/>
      <c r="D36" s="595"/>
      <c r="E36" s="595"/>
      <c r="F36" s="595"/>
      <c r="G36" s="595"/>
    </row>
    <row r="37" spans="1:10" ht="15" x14ac:dyDescent="0.25">
      <c r="A37" s="216" t="s">
        <v>301</v>
      </c>
      <c r="B37" s="217"/>
      <c r="C37" s="217"/>
      <c r="D37" s="217"/>
      <c r="E37" s="217"/>
      <c r="F37" s="217"/>
      <c r="G37" s="217"/>
    </row>
    <row r="38" spans="1:10" x14ac:dyDescent="0.2">
      <c r="A38" s="218"/>
      <c r="B38" s="217"/>
      <c r="C38" s="217"/>
      <c r="G38" s="217"/>
    </row>
    <row r="39" spans="1:10" ht="15" x14ac:dyDescent="0.25">
      <c r="B39" s="260" t="s">
        <v>302</v>
      </c>
      <c r="C39" s="261" t="e">
        <f>B35*(100+F24)/100</f>
        <v>#REF!</v>
      </c>
      <c r="D39" s="259" t="s">
        <v>300</v>
      </c>
      <c r="F39" s="217"/>
      <c r="G39" s="217"/>
    </row>
    <row r="40" spans="1:10" x14ac:dyDescent="0.2">
      <c r="A40" s="256" t="s">
        <v>303</v>
      </c>
      <c r="B40" s="217"/>
      <c r="C40" s="217"/>
      <c r="D40" s="262"/>
      <c r="E40" s="217"/>
      <c r="F40" s="263"/>
      <c r="G40" s="217"/>
    </row>
    <row r="41" spans="1:10" x14ac:dyDescent="0.2">
      <c r="A41" s="264" t="s">
        <v>304</v>
      </c>
      <c r="B41" s="217"/>
      <c r="C41" s="217"/>
      <c r="D41" s="217"/>
      <c r="E41" s="217"/>
      <c r="G41" s="217"/>
    </row>
    <row r="42" spans="1:10" x14ac:dyDescent="0.2">
      <c r="A42" s="264" t="s">
        <v>305</v>
      </c>
      <c r="B42" s="217"/>
      <c r="C42" s="217"/>
      <c r="D42" s="217"/>
      <c r="E42" s="217"/>
      <c r="G42" s="217"/>
    </row>
    <row r="43" spans="1:10" ht="27" customHeight="1" x14ac:dyDescent="0.2">
      <c r="A43" s="264"/>
      <c r="B43" s="217"/>
      <c r="C43" s="217"/>
      <c r="D43" s="217"/>
      <c r="E43" s="217"/>
      <c r="G43" s="217"/>
    </row>
    <row r="44" spans="1:10" ht="17.25" customHeight="1" x14ac:dyDescent="0.25">
      <c r="A44" s="265" t="s">
        <v>306</v>
      </c>
      <c r="B44" s="266" t="s">
        <v>307</v>
      </c>
      <c r="C44" s="267"/>
      <c r="D44" s="266" t="s">
        <v>308</v>
      </c>
      <c r="E44" s="267"/>
      <c r="F44" s="268" t="s">
        <v>309</v>
      </c>
      <c r="G44" s="269">
        <f>C44+0.6*E44</f>
        <v>0</v>
      </c>
    </row>
    <row r="45" spans="1:10" ht="27" customHeight="1" thickBot="1" x14ac:dyDescent="0.25">
      <c r="A45" s="217"/>
      <c r="B45" s="217"/>
      <c r="C45" s="217"/>
      <c r="D45" s="217"/>
      <c r="E45" s="217"/>
      <c r="F45" s="217"/>
      <c r="G45" s="217"/>
    </row>
    <row r="46" spans="1:10" ht="15" x14ac:dyDescent="0.25">
      <c r="A46" s="270" t="s">
        <v>310</v>
      </c>
      <c r="B46" s="271"/>
      <c r="C46" s="271"/>
      <c r="D46" s="271"/>
      <c r="E46" s="272"/>
      <c r="F46" s="272"/>
      <c r="G46" s="273"/>
    </row>
    <row r="47" spans="1:10" ht="20.25" customHeight="1" x14ac:dyDescent="0.2">
      <c r="A47" s="274"/>
      <c r="B47" s="275" t="s">
        <v>311</v>
      </c>
      <c r="C47" s="275" t="e">
        <f>G48*G44*(1-0/100)*(1-F55/100)</f>
        <v>#REF!</v>
      </c>
      <c r="D47" s="276" t="s">
        <v>312</v>
      </c>
      <c r="E47" s="277"/>
      <c r="F47" s="278" t="s">
        <v>313</v>
      </c>
      <c r="G47" s="279" t="e">
        <f>C39*E53/100</f>
        <v>#REF!</v>
      </c>
    </row>
    <row r="48" spans="1:10" s="217" customFormat="1" ht="30.75" customHeight="1" x14ac:dyDescent="0.2">
      <c r="A48" s="614" t="s">
        <v>402</v>
      </c>
      <c r="B48" s="615"/>
      <c r="C48" s="615"/>
      <c r="D48" s="388" t="s">
        <v>401</v>
      </c>
      <c r="E48" s="389" t="e">
        <f>IF(G47&gt;25,"&gt; 25€/mq, pertanto:", "&lt; 25€/mq, pertanto:")</f>
        <v>#REF!</v>
      </c>
      <c r="F48" s="386" t="s">
        <v>314</v>
      </c>
      <c r="G48" s="387" t="e">
        <f>IF(G47&lt;25,"25",G47)</f>
        <v>#REF!</v>
      </c>
      <c r="I48" s="215"/>
    </row>
    <row r="49" spans="1:8" ht="22.5" customHeight="1" x14ac:dyDescent="0.2">
      <c r="A49" s="281" t="s">
        <v>303</v>
      </c>
      <c r="G49" s="282"/>
    </row>
    <row r="50" spans="1:8" ht="15.75" customHeight="1" x14ac:dyDescent="0.2">
      <c r="A50" s="283" t="s">
        <v>315</v>
      </c>
      <c r="G50" s="284"/>
    </row>
    <row r="51" spans="1:8" ht="15.75" customHeight="1" x14ac:dyDescent="0.2">
      <c r="A51" s="283" t="s">
        <v>316</v>
      </c>
      <c r="G51" s="285"/>
    </row>
    <row r="52" spans="1:8" ht="28.5" customHeight="1" x14ac:dyDescent="0.2">
      <c r="A52" s="610" t="s">
        <v>317</v>
      </c>
      <c r="B52" s="611"/>
      <c r="C52" s="611"/>
      <c r="D52" s="611"/>
      <c r="E52" s="611"/>
      <c r="F52" s="611"/>
      <c r="G52" s="285"/>
    </row>
    <row r="53" spans="1:8" ht="19.5" customHeight="1" x14ac:dyDescent="0.2">
      <c r="A53" s="286"/>
      <c r="B53" s="280" t="s">
        <v>318</v>
      </c>
      <c r="C53" s="287"/>
      <c r="D53" s="280" t="s">
        <v>320</v>
      </c>
      <c r="E53" s="288" t="b">
        <f>IF(C53="SI",20,IF(C53="NO",G69))</f>
        <v>0</v>
      </c>
      <c r="G53" s="284"/>
    </row>
    <row r="54" spans="1:8" ht="19.5" customHeight="1" x14ac:dyDescent="0.2">
      <c r="A54" s="283" t="s">
        <v>321</v>
      </c>
      <c r="B54" s="280"/>
      <c r="C54" s="280"/>
      <c r="D54" s="280"/>
      <c r="E54" s="288"/>
      <c r="G54" s="284"/>
    </row>
    <row r="55" spans="1:8" ht="51.75" customHeight="1" thickBot="1" x14ac:dyDescent="0.25">
      <c r="A55" s="612" t="s">
        <v>322</v>
      </c>
      <c r="B55" s="613"/>
      <c r="C55" s="613"/>
      <c r="D55" s="613"/>
      <c r="E55" s="613"/>
      <c r="F55" s="289"/>
      <c r="G55" s="290" t="s">
        <v>323</v>
      </c>
    </row>
    <row r="56" spans="1:8" ht="18.75" customHeight="1" x14ac:dyDescent="0.2">
      <c r="A56" s="594"/>
      <c r="B56" s="595"/>
      <c r="C56" s="595"/>
      <c r="D56" s="595"/>
      <c r="E56" s="595"/>
      <c r="F56" s="595"/>
      <c r="G56" s="595"/>
    </row>
    <row r="57" spans="1:8" x14ac:dyDescent="0.2">
      <c r="A57" s="291" t="s">
        <v>324</v>
      </c>
    </row>
    <row r="58" spans="1:8" ht="22.5" customHeight="1" x14ac:dyDescent="0.2">
      <c r="A58" s="251" t="s">
        <v>325</v>
      </c>
      <c r="B58" s="251" t="s">
        <v>323</v>
      </c>
      <c r="C58" s="251" t="s">
        <v>260</v>
      </c>
      <c r="D58" s="292"/>
      <c r="E58" s="292"/>
      <c r="F58" s="292"/>
      <c r="G58" s="292"/>
      <c r="H58" s="292"/>
    </row>
    <row r="59" spans="1:8" x14ac:dyDescent="0.2">
      <c r="A59" s="251" t="s">
        <v>326</v>
      </c>
      <c r="B59" s="251">
        <v>5</v>
      </c>
      <c r="C59" s="251" t="e">
        <f>IF(C39&lt;=500,"1","0")</f>
        <v>#REF!</v>
      </c>
      <c r="D59" s="292"/>
      <c r="E59" s="292"/>
      <c r="F59" s="292"/>
      <c r="G59" s="292"/>
      <c r="H59" s="292"/>
    </row>
    <row r="60" spans="1:8" x14ac:dyDescent="0.2">
      <c r="A60" s="251" t="s">
        <v>327</v>
      </c>
      <c r="B60" s="251">
        <v>6</v>
      </c>
      <c r="C60" s="251" t="e">
        <f>IF(AND(C39&gt;500,C39&lt;=1000),"1","0")</f>
        <v>#REF!</v>
      </c>
      <c r="D60" s="292"/>
      <c r="E60" s="292"/>
      <c r="F60" s="292"/>
      <c r="G60" s="292"/>
      <c r="H60" s="292"/>
    </row>
    <row r="61" spans="1:8" x14ac:dyDescent="0.2">
      <c r="A61" s="251" t="s">
        <v>328</v>
      </c>
      <c r="B61" s="251">
        <v>7</v>
      </c>
      <c r="C61" s="251" t="e">
        <f>IF(AND(C39&gt;1000,C39&lt;=1500),"1","0")</f>
        <v>#REF!</v>
      </c>
      <c r="D61" s="292"/>
      <c r="E61" s="292"/>
      <c r="F61" s="292"/>
      <c r="G61" s="292"/>
      <c r="H61" s="292"/>
    </row>
    <row r="62" spans="1:8" x14ac:dyDescent="0.2">
      <c r="A62" s="251" t="s">
        <v>329</v>
      </c>
      <c r="B62" s="251">
        <v>8</v>
      </c>
      <c r="C62" s="251" t="e">
        <f>IF(AND(C39&gt;1500,C39&lt;=2000),"1","0")</f>
        <v>#REF!</v>
      </c>
      <c r="D62" s="292"/>
      <c r="E62" s="292"/>
      <c r="F62" s="292"/>
      <c r="G62" s="292"/>
      <c r="H62" s="292"/>
    </row>
    <row r="63" spans="1:8" x14ac:dyDescent="0.2">
      <c r="A63" s="251" t="s">
        <v>330</v>
      </c>
      <c r="B63" s="251">
        <v>9</v>
      </c>
      <c r="C63" s="251" t="e">
        <f>IF(AND(C39&gt;2000,C39&lt;=2500),"1","0")</f>
        <v>#REF!</v>
      </c>
      <c r="D63" s="292"/>
      <c r="E63" s="292"/>
      <c r="F63" s="292"/>
      <c r="G63" s="292"/>
      <c r="H63" s="292"/>
    </row>
    <row r="64" spans="1:8" x14ac:dyDescent="0.2">
      <c r="A64" s="251" t="s">
        <v>331</v>
      </c>
      <c r="B64" s="251">
        <v>10</v>
      </c>
      <c r="C64" s="251" t="e">
        <f>IF(AND(C39&gt;2500,C39&lt;=3000),"1","0")</f>
        <v>#REF!</v>
      </c>
      <c r="D64" s="292"/>
      <c r="E64" s="292"/>
      <c r="F64" s="292"/>
      <c r="G64" s="292"/>
      <c r="H64" s="292"/>
    </row>
    <row r="65" spans="1:8" x14ac:dyDescent="0.2">
      <c r="A65" s="251" t="s">
        <v>332</v>
      </c>
      <c r="B65" s="251">
        <v>11</v>
      </c>
      <c r="C65" s="251" t="e">
        <f>IF(AND(C39&gt;3000,C39&lt;=3500),"1","0")</f>
        <v>#REF!</v>
      </c>
      <c r="D65" s="292"/>
      <c r="E65" s="292"/>
      <c r="F65" s="292"/>
      <c r="G65" s="292"/>
      <c r="H65" s="292"/>
    </row>
    <row r="66" spans="1:8" x14ac:dyDescent="0.2">
      <c r="A66" s="251" t="s">
        <v>333</v>
      </c>
      <c r="B66" s="251">
        <v>12</v>
      </c>
      <c r="C66" s="251" t="e">
        <f>IF(AND(C39&gt;3500,C39&lt;=4000),"1","0")</f>
        <v>#REF!</v>
      </c>
      <c r="D66" s="292"/>
      <c r="E66" s="292"/>
      <c r="F66" s="292"/>
      <c r="G66" s="292"/>
      <c r="H66" s="292"/>
    </row>
    <row r="67" spans="1:8" x14ac:dyDescent="0.2">
      <c r="A67" s="251" t="s">
        <v>334</v>
      </c>
      <c r="B67" s="251">
        <v>13</v>
      </c>
      <c r="C67" s="251" t="e">
        <f>IF(AND(C39&gt;4000,C39&lt;=4500),"1","0")</f>
        <v>#REF!</v>
      </c>
      <c r="D67" s="292"/>
      <c r="E67" s="292"/>
      <c r="F67" s="292"/>
      <c r="G67" s="292"/>
      <c r="H67" s="292"/>
    </row>
    <row r="68" spans="1:8" x14ac:dyDescent="0.2">
      <c r="A68" s="251" t="s">
        <v>335</v>
      </c>
      <c r="B68" s="251">
        <v>14</v>
      </c>
      <c r="C68" s="251" t="e">
        <f>IF(C39&gt;4500,"1","0")</f>
        <v>#REF!</v>
      </c>
      <c r="D68" s="292"/>
      <c r="E68" s="292"/>
      <c r="F68" s="292"/>
      <c r="G68" s="292"/>
      <c r="H68" s="292"/>
    </row>
    <row r="69" spans="1:8" hidden="1" x14ac:dyDescent="0.2">
      <c r="A69" s="293"/>
      <c r="B69" s="293"/>
      <c r="C69" s="293"/>
      <c r="D69" s="292"/>
      <c r="E69" s="292"/>
      <c r="F69" s="294" t="s">
        <v>320</v>
      </c>
      <c r="G69" s="294" t="e">
        <f>B59*C59+B60*C60+B61*C61+B62*C62+B63*C63+B64*C64+B65*C65+B66*C66+B67*C67+B68*C68</f>
        <v>#REF!</v>
      </c>
      <c r="H69" s="292"/>
    </row>
    <row r="70" spans="1:8" ht="10.5" hidden="1" customHeight="1" x14ac:dyDescent="0.2">
      <c r="D70" s="292"/>
      <c r="E70" s="292"/>
      <c r="F70" s="292"/>
      <c r="G70" s="292"/>
      <c r="H70" s="292"/>
    </row>
    <row r="71" spans="1:8" hidden="1" x14ac:dyDescent="0.2">
      <c r="A71" s="251" t="s">
        <v>274</v>
      </c>
      <c r="B71" s="251" t="s">
        <v>336</v>
      </c>
      <c r="C71" s="251" t="s">
        <v>337</v>
      </c>
      <c r="D71" s="295" t="s">
        <v>260</v>
      </c>
      <c r="E71" s="292"/>
      <c r="F71" s="296" t="s">
        <v>272</v>
      </c>
      <c r="G71" s="294" t="e">
        <f>D72*B72+D73*B73+D74*B74+D75*B75+D76*B76+D77*B77+D78*B78+D79*B79+D80*B80+D81*B81+D82*B82</f>
        <v>#DIV/0!</v>
      </c>
      <c r="H71" s="292"/>
    </row>
    <row r="72" spans="1:8" hidden="1" x14ac:dyDescent="0.2">
      <c r="A72" s="238" t="s">
        <v>276</v>
      </c>
      <c r="B72" s="297">
        <v>1</v>
      </c>
      <c r="C72" s="297">
        <v>0</v>
      </c>
      <c r="D72" s="298" t="e">
        <f>IF(B24&lt;=5,"1","0")</f>
        <v>#DIV/0!</v>
      </c>
      <c r="E72" s="292"/>
      <c r="F72" s="296" t="s">
        <v>273</v>
      </c>
      <c r="G72" s="299" t="e">
        <f>D72*C72+D73*C73+D74*C74+D75*C75+D76*C76+D77*C77+D78*C78+D79*C79+D80*C80+D81*C81+D82*C82</f>
        <v>#DIV/0!</v>
      </c>
      <c r="H72" s="292"/>
    </row>
    <row r="73" spans="1:8" hidden="1" x14ac:dyDescent="0.2">
      <c r="A73" s="238" t="s">
        <v>280</v>
      </c>
      <c r="B73" s="297">
        <v>2</v>
      </c>
      <c r="C73" s="297">
        <v>5</v>
      </c>
      <c r="D73" s="298" t="e">
        <f>IF(AND(B24&gt;5,B24&lt;=10),"1","0")</f>
        <v>#DIV/0!</v>
      </c>
      <c r="E73" s="292"/>
      <c r="F73" s="292"/>
      <c r="G73" s="292"/>
      <c r="H73" s="292"/>
    </row>
    <row r="74" spans="1:8" hidden="1" x14ac:dyDescent="0.2">
      <c r="A74" s="238" t="s">
        <v>284</v>
      </c>
      <c r="B74" s="297">
        <v>3</v>
      </c>
      <c r="C74" s="297">
        <v>10</v>
      </c>
      <c r="D74" s="298" t="e">
        <f>IF(AND(B24&gt;10,B24&lt;=15),"1","0")</f>
        <v>#DIV/0!</v>
      </c>
      <c r="E74" s="292"/>
      <c r="F74" s="292"/>
      <c r="G74" s="292"/>
      <c r="H74" s="292"/>
    </row>
    <row r="75" spans="1:8" hidden="1" x14ac:dyDescent="0.2">
      <c r="A75" s="238" t="s">
        <v>288</v>
      </c>
      <c r="B75" s="297">
        <v>4</v>
      </c>
      <c r="C75" s="297">
        <v>15</v>
      </c>
      <c r="D75" s="298" t="e">
        <f>IF(AND(B24&gt;15,B24&lt;=20),"1","0")</f>
        <v>#DIV/0!</v>
      </c>
      <c r="E75" s="292"/>
      <c r="F75" s="292"/>
      <c r="G75" s="292"/>
      <c r="H75" s="292"/>
    </row>
    <row r="76" spans="1:8" hidden="1" x14ac:dyDescent="0.2">
      <c r="A76" s="238" t="s">
        <v>292</v>
      </c>
      <c r="B76" s="297">
        <v>5</v>
      </c>
      <c r="C76" s="297">
        <v>20</v>
      </c>
      <c r="D76" s="298" t="e">
        <f>IF(AND(B24&gt;20,B24&lt;=25),"1","0")</f>
        <v>#DIV/0!</v>
      </c>
      <c r="E76" s="292"/>
      <c r="F76" s="292"/>
      <c r="G76" s="292"/>
      <c r="H76" s="292"/>
    </row>
    <row r="77" spans="1:8" hidden="1" x14ac:dyDescent="0.2">
      <c r="A77" s="238" t="s">
        <v>296</v>
      </c>
      <c r="B77" s="297">
        <v>6</v>
      </c>
      <c r="C77" s="297">
        <v>25</v>
      </c>
      <c r="D77" s="298" t="e">
        <f>IF(AND(B24&gt;25,B24&lt;=30),"1","0")</f>
        <v>#DIV/0!</v>
      </c>
      <c r="E77" s="292"/>
      <c r="F77" s="292"/>
      <c r="G77" s="292"/>
      <c r="H77" s="292"/>
    </row>
    <row r="78" spans="1:8" hidden="1" x14ac:dyDescent="0.2">
      <c r="A78" s="238" t="s">
        <v>278</v>
      </c>
      <c r="B78" s="297">
        <v>7</v>
      </c>
      <c r="C78" s="297">
        <v>30</v>
      </c>
      <c r="D78" s="298" t="e">
        <f>IF(AND(B24&gt;30,B24&lt;=35),"1","0")</f>
        <v>#DIV/0!</v>
      </c>
      <c r="E78" s="292"/>
      <c r="F78" s="292"/>
      <c r="G78" s="292"/>
      <c r="H78" s="292"/>
    </row>
    <row r="79" spans="1:8" hidden="1" x14ac:dyDescent="0.2">
      <c r="A79" s="238" t="s">
        <v>282</v>
      </c>
      <c r="B79" s="297">
        <v>8</v>
      </c>
      <c r="C79" s="297">
        <v>35</v>
      </c>
      <c r="D79" s="298" t="e">
        <f>IF(AND(B24&gt;35,B24&lt;=40),"1","0")</f>
        <v>#DIV/0!</v>
      </c>
      <c r="E79" s="292"/>
      <c r="F79" s="292"/>
      <c r="G79" s="292"/>
      <c r="H79" s="292"/>
    </row>
    <row r="80" spans="1:8" hidden="1" x14ac:dyDescent="0.2">
      <c r="A80" s="238" t="s">
        <v>286</v>
      </c>
      <c r="B80" s="297">
        <v>9</v>
      </c>
      <c r="C80" s="297">
        <v>40</v>
      </c>
      <c r="D80" s="298" t="e">
        <f>IF(AND(B24&gt;40,B24&lt;=45),"1","0")</f>
        <v>#DIV/0!</v>
      </c>
      <c r="E80" s="292"/>
      <c r="F80" s="292"/>
      <c r="G80" s="292"/>
      <c r="H80" s="292"/>
    </row>
    <row r="81" spans="1:8" hidden="1" x14ac:dyDescent="0.2">
      <c r="A81" s="238" t="s">
        <v>290</v>
      </c>
      <c r="B81" s="297">
        <v>10</v>
      </c>
      <c r="C81" s="297">
        <v>45</v>
      </c>
      <c r="D81" s="298" t="e">
        <f>IF(AND(B24&gt;45,B24&lt;=50),"1","0")</f>
        <v>#DIV/0!</v>
      </c>
      <c r="E81" s="292"/>
      <c r="F81" s="292"/>
      <c r="G81" s="292"/>
      <c r="H81" s="292"/>
    </row>
    <row r="82" spans="1:8" hidden="1" x14ac:dyDescent="0.2">
      <c r="A82" s="238" t="s">
        <v>294</v>
      </c>
      <c r="B82" s="297">
        <v>11</v>
      </c>
      <c r="C82" s="297">
        <v>50</v>
      </c>
      <c r="D82" s="298" t="e">
        <f>IF(B24&gt;50,"1","0")</f>
        <v>#DIV/0!</v>
      </c>
      <c r="E82" s="292"/>
      <c r="F82" s="292"/>
      <c r="G82" s="292"/>
      <c r="H82" s="292"/>
    </row>
    <row r="83" spans="1:8" x14ac:dyDescent="0.2">
      <c r="D83" s="292"/>
      <c r="E83" s="292"/>
      <c r="F83" s="292"/>
      <c r="G83" s="292"/>
      <c r="H83" s="292"/>
    </row>
    <row r="84" spans="1:8" x14ac:dyDescent="0.2">
      <c r="D84" s="292"/>
      <c r="E84" s="292"/>
      <c r="F84" s="292"/>
      <c r="G84" s="292"/>
      <c r="H84" s="292"/>
    </row>
  </sheetData>
  <sheetProtection password="B079" sheet="1" objects="1" scenarios="1" selectLockedCells="1"/>
  <mergeCells count="13">
    <mergeCell ref="A56:G56"/>
    <mergeCell ref="A1:G1"/>
    <mergeCell ref="C14:D16"/>
    <mergeCell ref="E14:E16"/>
    <mergeCell ref="F14:F16"/>
    <mergeCell ref="C17:D17"/>
    <mergeCell ref="C18:D18"/>
    <mergeCell ref="C19:D19"/>
    <mergeCell ref="C20:D20"/>
    <mergeCell ref="A36:G36"/>
    <mergeCell ref="A52:F52"/>
    <mergeCell ref="A55:E55"/>
    <mergeCell ref="A48:C48"/>
  </mergeCells>
  <pageMargins left="0.55118110236220474" right="0.39370078740157483" top="0.59055118110236227" bottom="0.51181102362204722" header="0.51181102362204722" footer="0.51181102362204722"/>
  <pageSetup paperSize="9" scale="77"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showGridLines="0" defaultGridColor="0" colorId="8" zoomScaleNormal="100" zoomScalePageLayoutView="110" workbookViewId="0">
      <selection activeCell="C6" sqref="C6"/>
    </sheetView>
  </sheetViews>
  <sheetFormatPr defaultRowHeight="12.75" x14ac:dyDescent="0.2"/>
  <cols>
    <col min="1" max="1" width="21.42578125" style="300" customWidth="1"/>
    <col min="2" max="2" width="13.85546875" style="300" customWidth="1"/>
    <col min="3" max="3" width="9.85546875" style="300" customWidth="1"/>
    <col min="4" max="7" width="7.28515625" style="300" customWidth="1"/>
    <col min="8" max="8" width="6.140625" style="300" customWidth="1"/>
    <col min="9" max="12" width="7.28515625" style="300" customWidth="1"/>
    <col min="13" max="13" width="9.5703125" style="300" customWidth="1"/>
    <col min="14" max="256" width="9.140625" style="300"/>
    <col min="257" max="257" width="21.42578125" style="300" customWidth="1"/>
    <col min="258" max="258" width="13.85546875" style="300" customWidth="1"/>
    <col min="259" max="259" width="9.85546875" style="300" customWidth="1"/>
    <col min="260" max="263" width="7.28515625" style="300" customWidth="1"/>
    <col min="264" max="264" width="6.140625" style="300" customWidth="1"/>
    <col min="265" max="268" width="7.28515625" style="300" customWidth="1"/>
    <col min="269" max="269" width="9.5703125" style="300" customWidth="1"/>
    <col min="270" max="512" width="9.140625" style="300"/>
    <col min="513" max="513" width="21.42578125" style="300" customWidth="1"/>
    <col min="514" max="514" width="13.85546875" style="300" customWidth="1"/>
    <col min="515" max="515" width="9.85546875" style="300" customWidth="1"/>
    <col min="516" max="519" width="7.28515625" style="300" customWidth="1"/>
    <col min="520" max="520" width="6.140625" style="300" customWidth="1"/>
    <col min="521" max="524" width="7.28515625" style="300" customWidth="1"/>
    <col min="525" max="525" width="9.5703125" style="300" customWidth="1"/>
    <col min="526" max="768" width="9.140625" style="300"/>
    <col min="769" max="769" width="21.42578125" style="300" customWidth="1"/>
    <col min="770" max="770" width="13.85546875" style="300" customWidth="1"/>
    <col min="771" max="771" width="9.85546875" style="300" customWidth="1"/>
    <col min="772" max="775" width="7.28515625" style="300" customWidth="1"/>
    <col min="776" max="776" width="6.140625" style="300" customWidth="1"/>
    <col min="777" max="780" width="7.28515625" style="300" customWidth="1"/>
    <col min="781" max="781" width="9.5703125" style="300" customWidth="1"/>
    <col min="782" max="1024" width="9.140625" style="300"/>
    <col min="1025" max="1025" width="21.42578125" style="300" customWidth="1"/>
    <col min="1026" max="1026" width="13.85546875" style="300" customWidth="1"/>
    <col min="1027" max="1027" width="9.85546875" style="300" customWidth="1"/>
    <col min="1028" max="1031" width="7.28515625" style="300" customWidth="1"/>
    <col min="1032" max="1032" width="6.140625" style="300" customWidth="1"/>
    <col min="1033" max="1036" width="7.28515625" style="300" customWidth="1"/>
    <col min="1037" max="1037" width="9.5703125" style="300" customWidth="1"/>
    <col min="1038" max="1280" width="9.140625" style="300"/>
    <col min="1281" max="1281" width="21.42578125" style="300" customWidth="1"/>
    <col min="1282" max="1282" width="13.85546875" style="300" customWidth="1"/>
    <col min="1283" max="1283" width="9.85546875" style="300" customWidth="1"/>
    <col min="1284" max="1287" width="7.28515625" style="300" customWidth="1"/>
    <col min="1288" max="1288" width="6.140625" style="300" customWidth="1"/>
    <col min="1289" max="1292" width="7.28515625" style="300" customWidth="1"/>
    <col min="1293" max="1293" width="9.5703125" style="300" customWidth="1"/>
    <col min="1294" max="1536" width="9.140625" style="300"/>
    <col min="1537" max="1537" width="21.42578125" style="300" customWidth="1"/>
    <col min="1538" max="1538" width="13.85546875" style="300" customWidth="1"/>
    <col min="1539" max="1539" width="9.85546875" style="300" customWidth="1"/>
    <col min="1540" max="1543" width="7.28515625" style="300" customWidth="1"/>
    <col min="1544" max="1544" width="6.140625" style="300" customWidth="1"/>
    <col min="1545" max="1548" width="7.28515625" style="300" customWidth="1"/>
    <col min="1549" max="1549" width="9.5703125" style="300" customWidth="1"/>
    <col min="1550" max="1792" width="9.140625" style="300"/>
    <col min="1793" max="1793" width="21.42578125" style="300" customWidth="1"/>
    <col min="1794" max="1794" width="13.85546875" style="300" customWidth="1"/>
    <col min="1795" max="1795" width="9.85546875" style="300" customWidth="1"/>
    <col min="1796" max="1799" width="7.28515625" style="300" customWidth="1"/>
    <col min="1800" max="1800" width="6.140625" style="300" customWidth="1"/>
    <col min="1801" max="1804" width="7.28515625" style="300" customWidth="1"/>
    <col min="1805" max="1805" width="9.5703125" style="300" customWidth="1"/>
    <col min="1806" max="2048" width="9.140625" style="300"/>
    <col min="2049" max="2049" width="21.42578125" style="300" customWidth="1"/>
    <col min="2050" max="2050" width="13.85546875" style="300" customWidth="1"/>
    <col min="2051" max="2051" width="9.85546875" style="300" customWidth="1"/>
    <col min="2052" max="2055" width="7.28515625" style="300" customWidth="1"/>
    <col min="2056" max="2056" width="6.140625" style="300" customWidth="1"/>
    <col min="2057" max="2060" width="7.28515625" style="300" customWidth="1"/>
    <col min="2061" max="2061" width="9.5703125" style="300" customWidth="1"/>
    <col min="2062" max="2304" width="9.140625" style="300"/>
    <col min="2305" max="2305" width="21.42578125" style="300" customWidth="1"/>
    <col min="2306" max="2306" width="13.85546875" style="300" customWidth="1"/>
    <col min="2307" max="2307" width="9.85546875" style="300" customWidth="1"/>
    <col min="2308" max="2311" width="7.28515625" style="300" customWidth="1"/>
    <col min="2312" max="2312" width="6.140625" style="300" customWidth="1"/>
    <col min="2313" max="2316" width="7.28515625" style="300" customWidth="1"/>
    <col min="2317" max="2317" width="9.5703125" style="300" customWidth="1"/>
    <col min="2318" max="2560" width="9.140625" style="300"/>
    <col min="2561" max="2561" width="21.42578125" style="300" customWidth="1"/>
    <col min="2562" max="2562" width="13.85546875" style="300" customWidth="1"/>
    <col min="2563" max="2563" width="9.85546875" style="300" customWidth="1"/>
    <col min="2564" max="2567" width="7.28515625" style="300" customWidth="1"/>
    <col min="2568" max="2568" width="6.140625" style="300" customWidth="1"/>
    <col min="2569" max="2572" width="7.28515625" style="300" customWidth="1"/>
    <col min="2573" max="2573" width="9.5703125" style="300" customWidth="1"/>
    <col min="2574" max="2816" width="9.140625" style="300"/>
    <col min="2817" max="2817" width="21.42578125" style="300" customWidth="1"/>
    <col min="2818" max="2818" width="13.85546875" style="300" customWidth="1"/>
    <col min="2819" max="2819" width="9.85546875" style="300" customWidth="1"/>
    <col min="2820" max="2823" width="7.28515625" style="300" customWidth="1"/>
    <col min="2824" max="2824" width="6.140625" style="300" customWidth="1"/>
    <col min="2825" max="2828" width="7.28515625" style="300" customWidth="1"/>
    <col min="2829" max="2829" width="9.5703125" style="300" customWidth="1"/>
    <col min="2830" max="3072" width="9.140625" style="300"/>
    <col min="3073" max="3073" width="21.42578125" style="300" customWidth="1"/>
    <col min="3074" max="3074" width="13.85546875" style="300" customWidth="1"/>
    <col min="3075" max="3075" width="9.85546875" style="300" customWidth="1"/>
    <col min="3076" max="3079" width="7.28515625" style="300" customWidth="1"/>
    <col min="3080" max="3080" width="6.140625" style="300" customWidth="1"/>
    <col min="3081" max="3084" width="7.28515625" style="300" customWidth="1"/>
    <col min="3085" max="3085" width="9.5703125" style="300" customWidth="1"/>
    <col min="3086" max="3328" width="9.140625" style="300"/>
    <col min="3329" max="3329" width="21.42578125" style="300" customWidth="1"/>
    <col min="3330" max="3330" width="13.85546875" style="300" customWidth="1"/>
    <col min="3331" max="3331" width="9.85546875" style="300" customWidth="1"/>
    <col min="3332" max="3335" width="7.28515625" style="300" customWidth="1"/>
    <col min="3336" max="3336" width="6.140625" style="300" customWidth="1"/>
    <col min="3337" max="3340" width="7.28515625" style="300" customWidth="1"/>
    <col min="3341" max="3341" width="9.5703125" style="300" customWidth="1"/>
    <col min="3342" max="3584" width="9.140625" style="300"/>
    <col min="3585" max="3585" width="21.42578125" style="300" customWidth="1"/>
    <col min="3586" max="3586" width="13.85546875" style="300" customWidth="1"/>
    <col min="3587" max="3587" width="9.85546875" style="300" customWidth="1"/>
    <col min="3588" max="3591" width="7.28515625" style="300" customWidth="1"/>
    <col min="3592" max="3592" width="6.140625" style="300" customWidth="1"/>
    <col min="3593" max="3596" width="7.28515625" style="300" customWidth="1"/>
    <col min="3597" max="3597" width="9.5703125" style="300" customWidth="1"/>
    <col min="3598" max="3840" width="9.140625" style="300"/>
    <col min="3841" max="3841" width="21.42578125" style="300" customWidth="1"/>
    <col min="3842" max="3842" width="13.85546875" style="300" customWidth="1"/>
    <col min="3843" max="3843" width="9.85546875" style="300" customWidth="1"/>
    <col min="3844" max="3847" width="7.28515625" style="300" customWidth="1"/>
    <col min="3848" max="3848" width="6.140625" style="300" customWidth="1"/>
    <col min="3849" max="3852" width="7.28515625" style="300" customWidth="1"/>
    <col min="3853" max="3853" width="9.5703125" style="300" customWidth="1"/>
    <col min="3854" max="4096" width="9.140625" style="300"/>
    <col min="4097" max="4097" width="21.42578125" style="300" customWidth="1"/>
    <col min="4098" max="4098" width="13.85546875" style="300" customWidth="1"/>
    <col min="4099" max="4099" width="9.85546875" style="300" customWidth="1"/>
    <col min="4100" max="4103" width="7.28515625" style="300" customWidth="1"/>
    <col min="4104" max="4104" width="6.140625" style="300" customWidth="1"/>
    <col min="4105" max="4108" width="7.28515625" style="300" customWidth="1"/>
    <col min="4109" max="4109" width="9.5703125" style="300" customWidth="1"/>
    <col min="4110" max="4352" width="9.140625" style="300"/>
    <col min="4353" max="4353" width="21.42578125" style="300" customWidth="1"/>
    <col min="4354" max="4354" width="13.85546875" style="300" customWidth="1"/>
    <col min="4355" max="4355" width="9.85546875" style="300" customWidth="1"/>
    <col min="4356" max="4359" width="7.28515625" style="300" customWidth="1"/>
    <col min="4360" max="4360" width="6.140625" style="300" customWidth="1"/>
    <col min="4361" max="4364" width="7.28515625" style="300" customWidth="1"/>
    <col min="4365" max="4365" width="9.5703125" style="300" customWidth="1"/>
    <col min="4366" max="4608" width="9.140625" style="300"/>
    <col min="4609" max="4609" width="21.42578125" style="300" customWidth="1"/>
    <col min="4610" max="4610" width="13.85546875" style="300" customWidth="1"/>
    <col min="4611" max="4611" width="9.85546875" style="300" customWidth="1"/>
    <col min="4612" max="4615" width="7.28515625" style="300" customWidth="1"/>
    <col min="4616" max="4616" width="6.140625" style="300" customWidth="1"/>
    <col min="4617" max="4620" width="7.28515625" style="300" customWidth="1"/>
    <col min="4621" max="4621" width="9.5703125" style="300" customWidth="1"/>
    <col min="4622" max="4864" width="9.140625" style="300"/>
    <col min="4865" max="4865" width="21.42578125" style="300" customWidth="1"/>
    <col min="4866" max="4866" width="13.85546875" style="300" customWidth="1"/>
    <col min="4867" max="4867" width="9.85546875" style="300" customWidth="1"/>
    <col min="4868" max="4871" width="7.28515625" style="300" customWidth="1"/>
    <col min="4872" max="4872" width="6.140625" style="300" customWidth="1"/>
    <col min="4873" max="4876" width="7.28515625" style="300" customWidth="1"/>
    <col min="4877" max="4877" width="9.5703125" style="300" customWidth="1"/>
    <col min="4878" max="5120" width="9.140625" style="300"/>
    <col min="5121" max="5121" width="21.42578125" style="300" customWidth="1"/>
    <col min="5122" max="5122" width="13.85546875" style="300" customWidth="1"/>
    <col min="5123" max="5123" width="9.85546875" style="300" customWidth="1"/>
    <col min="5124" max="5127" width="7.28515625" style="300" customWidth="1"/>
    <col min="5128" max="5128" width="6.140625" style="300" customWidth="1"/>
    <col min="5129" max="5132" width="7.28515625" style="300" customWidth="1"/>
    <col min="5133" max="5133" width="9.5703125" style="300" customWidth="1"/>
    <col min="5134" max="5376" width="9.140625" style="300"/>
    <col min="5377" max="5377" width="21.42578125" style="300" customWidth="1"/>
    <col min="5378" max="5378" width="13.85546875" style="300" customWidth="1"/>
    <col min="5379" max="5379" width="9.85546875" style="300" customWidth="1"/>
    <col min="5380" max="5383" width="7.28515625" style="300" customWidth="1"/>
    <col min="5384" max="5384" width="6.140625" style="300" customWidth="1"/>
    <col min="5385" max="5388" width="7.28515625" style="300" customWidth="1"/>
    <col min="5389" max="5389" width="9.5703125" style="300" customWidth="1"/>
    <col min="5390" max="5632" width="9.140625" style="300"/>
    <col min="5633" max="5633" width="21.42578125" style="300" customWidth="1"/>
    <col min="5634" max="5634" width="13.85546875" style="300" customWidth="1"/>
    <col min="5635" max="5635" width="9.85546875" style="300" customWidth="1"/>
    <col min="5636" max="5639" width="7.28515625" style="300" customWidth="1"/>
    <col min="5640" max="5640" width="6.140625" style="300" customWidth="1"/>
    <col min="5641" max="5644" width="7.28515625" style="300" customWidth="1"/>
    <col min="5645" max="5645" width="9.5703125" style="300" customWidth="1"/>
    <col min="5646" max="5888" width="9.140625" style="300"/>
    <col min="5889" max="5889" width="21.42578125" style="300" customWidth="1"/>
    <col min="5890" max="5890" width="13.85546875" style="300" customWidth="1"/>
    <col min="5891" max="5891" width="9.85546875" style="300" customWidth="1"/>
    <col min="5892" max="5895" width="7.28515625" style="300" customWidth="1"/>
    <col min="5896" max="5896" width="6.140625" style="300" customWidth="1"/>
    <col min="5897" max="5900" width="7.28515625" style="300" customWidth="1"/>
    <col min="5901" max="5901" width="9.5703125" style="300" customWidth="1"/>
    <col min="5902" max="6144" width="9.140625" style="300"/>
    <col min="6145" max="6145" width="21.42578125" style="300" customWidth="1"/>
    <col min="6146" max="6146" width="13.85546875" style="300" customWidth="1"/>
    <col min="6147" max="6147" width="9.85546875" style="300" customWidth="1"/>
    <col min="6148" max="6151" width="7.28515625" style="300" customWidth="1"/>
    <col min="6152" max="6152" width="6.140625" style="300" customWidth="1"/>
    <col min="6153" max="6156" width="7.28515625" style="300" customWidth="1"/>
    <col min="6157" max="6157" width="9.5703125" style="300" customWidth="1"/>
    <col min="6158" max="6400" width="9.140625" style="300"/>
    <col min="6401" max="6401" width="21.42578125" style="300" customWidth="1"/>
    <col min="6402" max="6402" width="13.85546875" style="300" customWidth="1"/>
    <col min="6403" max="6403" width="9.85546875" style="300" customWidth="1"/>
    <col min="6404" max="6407" width="7.28515625" style="300" customWidth="1"/>
    <col min="6408" max="6408" width="6.140625" style="300" customWidth="1"/>
    <col min="6409" max="6412" width="7.28515625" style="300" customWidth="1"/>
    <col min="6413" max="6413" width="9.5703125" style="300" customWidth="1"/>
    <col min="6414" max="6656" width="9.140625" style="300"/>
    <col min="6657" max="6657" width="21.42578125" style="300" customWidth="1"/>
    <col min="6658" max="6658" width="13.85546875" style="300" customWidth="1"/>
    <col min="6659" max="6659" width="9.85546875" style="300" customWidth="1"/>
    <col min="6660" max="6663" width="7.28515625" style="300" customWidth="1"/>
    <col min="6664" max="6664" width="6.140625" style="300" customWidth="1"/>
    <col min="6665" max="6668" width="7.28515625" style="300" customWidth="1"/>
    <col min="6669" max="6669" width="9.5703125" style="300" customWidth="1"/>
    <col min="6670" max="6912" width="9.140625" style="300"/>
    <col min="6913" max="6913" width="21.42578125" style="300" customWidth="1"/>
    <col min="6914" max="6914" width="13.85546875" style="300" customWidth="1"/>
    <col min="6915" max="6915" width="9.85546875" style="300" customWidth="1"/>
    <col min="6916" max="6919" width="7.28515625" style="300" customWidth="1"/>
    <col min="6920" max="6920" width="6.140625" style="300" customWidth="1"/>
    <col min="6921" max="6924" width="7.28515625" style="300" customWidth="1"/>
    <col min="6925" max="6925" width="9.5703125" style="300" customWidth="1"/>
    <col min="6926" max="7168" width="9.140625" style="300"/>
    <col min="7169" max="7169" width="21.42578125" style="300" customWidth="1"/>
    <col min="7170" max="7170" width="13.85546875" style="300" customWidth="1"/>
    <col min="7171" max="7171" width="9.85546875" style="300" customWidth="1"/>
    <col min="7172" max="7175" width="7.28515625" style="300" customWidth="1"/>
    <col min="7176" max="7176" width="6.140625" style="300" customWidth="1"/>
    <col min="7177" max="7180" width="7.28515625" style="300" customWidth="1"/>
    <col min="7181" max="7181" width="9.5703125" style="300" customWidth="1"/>
    <col min="7182" max="7424" width="9.140625" style="300"/>
    <col min="7425" max="7425" width="21.42578125" style="300" customWidth="1"/>
    <col min="7426" max="7426" width="13.85546875" style="300" customWidth="1"/>
    <col min="7427" max="7427" width="9.85546875" style="300" customWidth="1"/>
    <col min="7428" max="7431" width="7.28515625" style="300" customWidth="1"/>
    <col min="7432" max="7432" width="6.140625" style="300" customWidth="1"/>
    <col min="7433" max="7436" width="7.28515625" style="300" customWidth="1"/>
    <col min="7437" max="7437" width="9.5703125" style="300" customWidth="1"/>
    <col min="7438" max="7680" width="9.140625" style="300"/>
    <col min="7681" max="7681" width="21.42578125" style="300" customWidth="1"/>
    <col min="7682" max="7682" width="13.85546875" style="300" customWidth="1"/>
    <col min="7683" max="7683" width="9.85546875" style="300" customWidth="1"/>
    <col min="7684" max="7687" width="7.28515625" style="300" customWidth="1"/>
    <col min="7688" max="7688" width="6.140625" style="300" customWidth="1"/>
    <col min="7689" max="7692" width="7.28515625" style="300" customWidth="1"/>
    <col min="7693" max="7693" width="9.5703125" style="300" customWidth="1"/>
    <col min="7694" max="7936" width="9.140625" style="300"/>
    <col min="7937" max="7937" width="21.42578125" style="300" customWidth="1"/>
    <col min="7938" max="7938" width="13.85546875" style="300" customWidth="1"/>
    <col min="7939" max="7939" width="9.85546875" style="300" customWidth="1"/>
    <col min="7940" max="7943" width="7.28515625" style="300" customWidth="1"/>
    <col min="7944" max="7944" width="6.140625" style="300" customWidth="1"/>
    <col min="7945" max="7948" width="7.28515625" style="300" customWidth="1"/>
    <col min="7949" max="7949" width="9.5703125" style="300" customWidth="1"/>
    <col min="7950" max="8192" width="9.140625" style="300"/>
    <col min="8193" max="8193" width="21.42578125" style="300" customWidth="1"/>
    <col min="8194" max="8194" width="13.85546875" style="300" customWidth="1"/>
    <col min="8195" max="8195" width="9.85546875" style="300" customWidth="1"/>
    <col min="8196" max="8199" width="7.28515625" style="300" customWidth="1"/>
    <col min="8200" max="8200" width="6.140625" style="300" customWidth="1"/>
    <col min="8201" max="8204" width="7.28515625" style="300" customWidth="1"/>
    <col min="8205" max="8205" width="9.5703125" style="300" customWidth="1"/>
    <col min="8206" max="8448" width="9.140625" style="300"/>
    <col min="8449" max="8449" width="21.42578125" style="300" customWidth="1"/>
    <col min="8450" max="8450" width="13.85546875" style="300" customWidth="1"/>
    <col min="8451" max="8451" width="9.85546875" style="300" customWidth="1"/>
    <col min="8452" max="8455" width="7.28515625" style="300" customWidth="1"/>
    <col min="8456" max="8456" width="6.140625" style="300" customWidth="1"/>
    <col min="8457" max="8460" width="7.28515625" style="300" customWidth="1"/>
    <col min="8461" max="8461" width="9.5703125" style="300" customWidth="1"/>
    <col min="8462" max="8704" width="9.140625" style="300"/>
    <col min="8705" max="8705" width="21.42578125" style="300" customWidth="1"/>
    <col min="8706" max="8706" width="13.85546875" style="300" customWidth="1"/>
    <col min="8707" max="8707" width="9.85546875" style="300" customWidth="1"/>
    <col min="8708" max="8711" width="7.28515625" style="300" customWidth="1"/>
    <col min="8712" max="8712" width="6.140625" style="300" customWidth="1"/>
    <col min="8713" max="8716" width="7.28515625" style="300" customWidth="1"/>
    <col min="8717" max="8717" width="9.5703125" style="300" customWidth="1"/>
    <col min="8718" max="8960" width="9.140625" style="300"/>
    <col min="8961" max="8961" width="21.42578125" style="300" customWidth="1"/>
    <col min="8962" max="8962" width="13.85546875" style="300" customWidth="1"/>
    <col min="8963" max="8963" width="9.85546875" style="300" customWidth="1"/>
    <col min="8964" max="8967" width="7.28515625" style="300" customWidth="1"/>
    <col min="8968" max="8968" width="6.140625" style="300" customWidth="1"/>
    <col min="8969" max="8972" width="7.28515625" style="300" customWidth="1"/>
    <col min="8973" max="8973" width="9.5703125" style="300" customWidth="1"/>
    <col min="8974" max="9216" width="9.140625" style="300"/>
    <col min="9217" max="9217" width="21.42578125" style="300" customWidth="1"/>
    <col min="9218" max="9218" width="13.85546875" style="300" customWidth="1"/>
    <col min="9219" max="9219" width="9.85546875" style="300" customWidth="1"/>
    <col min="9220" max="9223" width="7.28515625" style="300" customWidth="1"/>
    <col min="9224" max="9224" width="6.140625" style="300" customWidth="1"/>
    <col min="9225" max="9228" width="7.28515625" style="300" customWidth="1"/>
    <col min="9229" max="9229" width="9.5703125" style="300" customWidth="1"/>
    <col min="9230" max="9472" width="9.140625" style="300"/>
    <col min="9473" max="9473" width="21.42578125" style="300" customWidth="1"/>
    <col min="9474" max="9474" width="13.85546875" style="300" customWidth="1"/>
    <col min="9475" max="9475" width="9.85546875" style="300" customWidth="1"/>
    <col min="9476" max="9479" width="7.28515625" style="300" customWidth="1"/>
    <col min="9480" max="9480" width="6.140625" style="300" customWidth="1"/>
    <col min="9481" max="9484" width="7.28515625" style="300" customWidth="1"/>
    <col min="9485" max="9485" width="9.5703125" style="300" customWidth="1"/>
    <col min="9486" max="9728" width="9.140625" style="300"/>
    <col min="9729" max="9729" width="21.42578125" style="300" customWidth="1"/>
    <col min="9730" max="9730" width="13.85546875" style="300" customWidth="1"/>
    <col min="9731" max="9731" width="9.85546875" style="300" customWidth="1"/>
    <col min="9732" max="9735" width="7.28515625" style="300" customWidth="1"/>
    <col min="9736" max="9736" width="6.140625" style="300" customWidth="1"/>
    <col min="9737" max="9740" width="7.28515625" style="300" customWidth="1"/>
    <col min="9741" max="9741" width="9.5703125" style="300" customWidth="1"/>
    <col min="9742" max="9984" width="9.140625" style="300"/>
    <col min="9985" max="9985" width="21.42578125" style="300" customWidth="1"/>
    <col min="9986" max="9986" width="13.85546875" style="300" customWidth="1"/>
    <col min="9987" max="9987" width="9.85546875" style="300" customWidth="1"/>
    <col min="9988" max="9991" width="7.28515625" style="300" customWidth="1"/>
    <col min="9992" max="9992" width="6.140625" style="300" customWidth="1"/>
    <col min="9993" max="9996" width="7.28515625" style="300" customWidth="1"/>
    <col min="9997" max="9997" width="9.5703125" style="300" customWidth="1"/>
    <col min="9998" max="10240" width="9.140625" style="300"/>
    <col min="10241" max="10241" width="21.42578125" style="300" customWidth="1"/>
    <col min="10242" max="10242" width="13.85546875" style="300" customWidth="1"/>
    <col min="10243" max="10243" width="9.85546875" style="300" customWidth="1"/>
    <col min="10244" max="10247" width="7.28515625" style="300" customWidth="1"/>
    <col min="10248" max="10248" width="6.140625" style="300" customWidth="1"/>
    <col min="10249" max="10252" width="7.28515625" style="300" customWidth="1"/>
    <col min="10253" max="10253" width="9.5703125" style="300" customWidth="1"/>
    <col min="10254" max="10496" width="9.140625" style="300"/>
    <col min="10497" max="10497" width="21.42578125" style="300" customWidth="1"/>
    <col min="10498" max="10498" width="13.85546875" style="300" customWidth="1"/>
    <col min="10499" max="10499" width="9.85546875" style="300" customWidth="1"/>
    <col min="10500" max="10503" width="7.28515625" style="300" customWidth="1"/>
    <col min="10504" max="10504" width="6.140625" style="300" customWidth="1"/>
    <col min="10505" max="10508" width="7.28515625" style="300" customWidth="1"/>
    <col min="10509" max="10509" width="9.5703125" style="300" customWidth="1"/>
    <col min="10510" max="10752" width="9.140625" style="300"/>
    <col min="10753" max="10753" width="21.42578125" style="300" customWidth="1"/>
    <col min="10754" max="10754" width="13.85546875" style="300" customWidth="1"/>
    <col min="10755" max="10755" width="9.85546875" style="300" customWidth="1"/>
    <col min="10756" max="10759" width="7.28515625" style="300" customWidth="1"/>
    <col min="10760" max="10760" width="6.140625" style="300" customWidth="1"/>
    <col min="10761" max="10764" width="7.28515625" style="300" customWidth="1"/>
    <col min="10765" max="10765" width="9.5703125" style="300" customWidth="1"/>
    <col min="10766" max="11008" width="9.140625" style="300"/>
    <col min="11009" max="11009" width="21.42578125" style="300" customWidth="1"/>
    <col min="11010" max="11010" width="13.85546875" style="300" customWidth="1"/>
    <col min="11011" max="11011" width="9.85546875" style="300" customWidth="1"/>
    <col min="11012" max="11015" width="7.28515625" style="300" customWidth="1"/>
    <col min="11016" max="11016" width="6.140625" style="300" customWidth="1"/>
    <col min="11017" max="11020" width="7.28515625" style="300" customWidth="1"/>
    <col min="11021" max="11021" width="9.5703125" style="300" customWidth="1"/>
    <col min="11022" max="11264" width="9.140625" style="300"/>
    <col min="11265" max="11265" width="21.42578125" style="300" customWidth="1"/>
    <col min="11266" max="11266" width="13.85546875" style="300" customWidth="1"/>
    <col min="11267" max="11267" width="9.85546875" style="300" customWidth="1"/>
    <col min="11268" max="11271" width="7.28515625" style="300" customWidth="1"/>
    <col min="11272" max="11272" width="6.140625" style="300" customWidth="1"/>
    <col min="11273" max="11276" width="7.28515625" style="300" customWidth="1"/>
    <col min="11277" max="11277" width="9.5703125" style="300" customWidth="1"/>
    <col min="11278" max="11520" width="9.140625" style="300"/>
    <col min="11521" max="11521" width="21.42578125" style="300" customWidth="1"/>
    <col min="11522" max="11522" width="13.85546875" style="300" customWidth="1"/>
    <col min="11523" max="11523" width="9.85546875" style="300" customWidth="1"/>
    <col min="11524" max="11527" width="7.28515625" style="300" customWidth="1"/>
    <col min="11528" max="11528" width="6.140625" style="300" customWidth="1"/>
    <col min="11529" max="11532" width="7.28515625" style="300" customWidth="1"/>
    <col min="11533" max="11533" width="9.5703125" style="300" customWidth="1"/>
    <col min="11534" max="11776" width="9.140625" style="300"/>
    <col min="11777" max="11777" width="21.42578125" style="300" customWidth="1"/>
    <col min="11778" max="11778" width="13.85546875" style="300" customWidth="1"/>
    <col min="11779" max="11779" width="9.85546875" style="300" customWidth="1"/>
    <col min="11780" max="11783" width="7.28515625" style="300" customWidth="1"/>
    <col min="11784" max="11784" width="6.140625" style="300" customWidth="1"/>
    <col min="11785" max="11788" width="7.28515625" style="300" customWidth="1"/>
    <col min="11789" max="11789" width="9.5703125" style="300" customWidth="1"/>
    <col min="11790" max="12032" width="9.140625" style="300"/>
    <col min="12033" max="12033" width="21.42578125" style="300" customWidth="1"/>
    <col min="12034" max="12034" width="13.85546875" style="300" customWidth="1"/>
    <col min="12035" max="12035" width="9.85546875" style="300" customWidth="1"/>
    <col min="12036" max="12039" width="7.28515625" style="300" customWidth="1"/>
    <col min="12040" max="12040" width="6.140625" style="300" customWidth="1"/>
    <col min="12041" max="12044" width="7.28515625" style="300" customWidth="1"/>
    <col min="12045" max="12045" width="9.5703125" style="300" customWidth="1"/>
    <col min="12046" max="12288" width="9.140625" style="300"/>
    <col min="12289" max="12289" width="21.42578125" style="300" customWidth="1"/>
    <col min="12290" max="12290" width="13.85546875" style="300" customWidth="1"/>
    <col min="12291" max="12291" width="9.85546875" style="300" customWidth="1"/>
    <col min="12292" max="12295" width="7.28515625" style="300" customWidth="1"/>
    <col min="12296" max="12296" width="6.140625" style="300" customWidth="1"/>
    <col min="12297" max="12300" width="7.28515625" style="300" customWidth="1"/>
    <col min="12301" max="12301" width="9.5703125" style="300" customWidth="1"/>
    <col min="12302" max="12544" width="9.140625" style="300"/>
    <col min="12545" max="12545" width="21.42578125" style="300" customWidth="1"/>
    <col min="12546" max="12546" width="13.85546875" style="300" customWidth="1"/>
    <col min="12547" max="12547" width="9.85546875" style="300" customWidth="1"/>
    <col min="12548" max="12551" width="7.28515625" style="300" customWidth="1"/>
    <col min="12552" max="12552" width="6.140625" style="300" customWidth="1"/>
    <col min="12553" max="12556" width="7.28515625" style="300" customWidth="1"/>
    <col min="12557" max="12557" width="9.5703125" style="300" customWidth="1"/>
    <col min="12558" max="12800" width="9.140625" style="300"/>
    <col min="12801" max="12801" width="21.42578125" style="300" customWidth="1"/>
    <col min="12802" max="12802" width="13.85546875" style="300" customWidth="1"/>
    <col min="12803" max="12803" width="9.85546875" style="300" customWidth="1"/>
    <col min="12804" max="12807" width="7.28515625" style="300" customWidth="1"/>
    <col min="12808" max="12808" width="6.140625" style="300" customWidth="1"/>
    <col min="12809" max="12812" width="7.28515625" style="300" customWidth="1"/>
    <col min="12813" max="12813" width="9.5703125" style="300" customWidth="1"/>
    <col min="12814" max="13056" width="9.140625" style="300"/>
    <col min="13057" max="13057" width="21.42578125" style="300" customWidth="1"/>
    <col min="13058" max="13058" width="13.85546875" style="300" customWidth="1"/>
    <col min="13059" max="13059" width="9.85546875" style="300" customWidth="1"/>
    <col min="13060" max="13063" width="7.28515625" style="300" customWidth="1"/>
    <col min="13064" max="13064" width="6.140625" style="300" customWidth="1"/>
    <col min="13065" max="13068" width="7.28515625" style="300" customWidth="1"/>
    <col min="13069" max="13069" width="9.5703125" style="300" customWidth="1"/>
    <col min="13070" max="13312" width="9.140625" style="300"/>
    <col min="13313" max="13313" width="21.42578125" style="300" customWidth="1"/>
    <col min="13314" max="13314" width="13.85546875" style="300" customWidth="1"/>
    <col min="13315" max="13315" width="9.85546875" style="300" customWidth="1"/>
    <col min="13316" max="13319" width="7.28515625" style="300" customWidth="1"/>
    <col min="13320" max="13320" width="6.140625" style="300" customWidth="1"/>
    <col min="13321" max="13324" width="7.28515625" style="300" customWidth="1"/>
    <col min="13325" max="13325" width="9.5703125" style="300" customWidth="1"/>
    <col min="13326" max="13568" width="9.140625" style="300"/>
    <col min="13569" max="13569" width="21.42578125" style="300" customWidth="1"/>
    <col min="13570" max="13570" width="13.85546875" style="300" customWidth="1"/>
    <col min="13571" max="13571" width="9.85546875" style="300" customWidth="1"/>
    <col min="13572" max="13575" width="7.28515625" style="300" customWidth="1"/>
    <col min="13576" max="13576" width="6.140625" style="300" customWidth="1"/>
    <col min="13577" max="13580" width="7.28515625" style="300" customWidth="1"/>
    <col min="13581" max="13581" width="9.5703125" style="300" customWidth="1"/>
    <col min="13582" max="13824" width="9.140625" style="300"/>
    <col min="13825" max="13825" width="21.42578125" style="300" customWidth="1"/>
    <col min="13826" max="13826" width="13.85546875" style="300" customWidth="1"/>
    <col min="13827" max="13827" width="9.85546875" style="300" customWidth="1"/>
    <col min="13828" max="13831" width="7.28515625" style="300" customWidth="1"/>
    <col min="13832" max="13832" width="6.140625" style="300" customWidth="1"/>
    <col min="13833" max="13836" width="7.28515625" style="300" customWidth="1"/>
    <col min="13837" max="13837" width="9.5703125" style="300" customWidth="1"/>
    <col min="13838" max="14080" width="9.140625" style="300"/>
    <col min="14081" max="14081" width="21.42578125" style="300" customWidth="1"/>
    <col min="14082" max="14082" width="13.85546875" style="300" customWidth="1"/>
    <col min="14083" max="14083" width="9.85546875" style="300" customWidth="1"/>
    <col min="14084" max="14087" width="7.28515625" style="300" customWidth="1"/>
    <col min="14088" max="14088" width="6.140625" style="300" customWidth="1"/>
    <col min="14089" max="14092" width="7.28515625" style="300" customWidth="1"/>
    <col min="14093" max="14093" width="9.5703125" style="300" customWidth="1"/>
    <col min="14094" max="14336" width="9.140625" style="300"/>
    <col min="14337" max="14337" width="21.42578125" style="300" customWidth="1"/>
    <col min="14338" max="14338" width="13.85546875" style="300" customWidth="1"/>
    <col min="14339" max="14339" width="9.85546875" style="300" customWidth="1"/>
    <col min="14340" max="14343" width="7.28515625" style="300" customWidth="1"/>
    <col min="14344" max="14344" width="6.140625" style="300" customWidth="1"/>
    <col min="14345" max="14348" width="7.28515625" style="300" customWidth="1"/>
    <col min="14349" max="14349" width="9.5703125" style="300" customWidth="1"/>
    <col min="14350" max="14592" width="9.140625" style="300"/>
    <col min="14593" max="14593" width="21.42578125" style="300" customWidth="1"/>
    <col min="14594" max="14594" width="13.85546875" style="300" customWidth="1"/>
    <col min="14595" max="14595" width="9.85546875" style="300" customWidth="1"/>
    <col min="14596" max="14599" width="7.28515625" style="300" customWidth="1"/>
    <col min="14600" max="14600" width="6.140625" style="300" customWidth="1"/>
    <col min="14601" max="14604" width="7.28515625" style="300" customWidth="1"/>
    <col min="14605" max="14605" width="9.5703125" style="300" customWidth="1"/>
    <col min="14606" max="14848" width="9.140625" style="300"/>
    <col min="14849" max="14849" width="21.42578125" style="300" customWidth="1"/>
    <col min="14850" max="14850" width="13.85546875" style="300" customWidth="1"/>
    <col min="14851" max="14851" width="9.85546875" style="300" customWidth="1"/>
    <col min="14852" max="14855" width="7.28515625" style="300" customWidth="1"/>
    <col min="14856" max="14856" width="6.140625" style="300" customWidth="1"/>
    <col min="14857" max="14860" width="7.28515625" style="300" customWidth="1"/>
    <col min="14861" max="14861" width="9.5703125" style="300" customWidth="1"/>
    <col min="14862" max="15104" width="9.140625" style="300"/>
    <col min="15105" max="15105" width="21.42578125" style="300" customWidth="1"/>
    <col min="15106" max="15106" width="13.85546875" style="300" customWidth="1"/>
    <col min="15107" max="15107" width="9.85546875" style="300" customWidth="1"/>
    <col min="15108" max="15111" width="7.28515625" style="300" customWidth="1"/>
    <col min="15112" max="15112" width="6.140625" style="300" customWidth="1"/>
    <col min="15113" max="15116" width="7.28515625" style="300" customWidth="1"/>
    <col min="15117" max="15117" width="9.5703125" style="300" customWidth="1"/>
    <col min="15118" max="15360" width="9.140625" style="300"/>
    <col min="15361" max="15361" width="21.42578125" style="300" customWidth="1"/>
    <col min="15362" max="15362" width="13.85546875" style="300" customWidth="1"/>
    <col min="15363" max="15363" width="9.85546875" style="300" customWidth="1"/>
    <col min="15364" max="15367" width="7.28515625" style="300" customWidth="1"/>
    <col min="15368" max="15368" width="6.140625" style="300" customWidth="1"/>
    <col min="15369" max="15372" width="7.28515625" style="300" customWidth="1"/>
    <col min="15373" max="15373" width="9.5703125" style="300" customWidth="1"/>
    <col min="15374" max="15616" width="9.140625" style="300"/>
    <col min="15617" max="15617" width="21.42578125" style="300" customWidth="1"/>
    <col min="15618" max="15618" width="13.85546875" style="300" customWidth="1"/>
    <col min="15619" max="15619" width="9.85546875" style="300" customWidth="1"/>
    <col min="15620" max="15623" width="7.28515625" style="300" customWidth="1"/>
    <col min="15624" max="15624" width="6.140625" style="300" customWidth="1"/>
    <col min="15625" max="15628" width="7.28515625" style="300" customWidth="1"/>
    <col min="15629" max="15629" width="9.5703125" style="300" customWidth="1"/>
    <col min="15630" max="15872" width="9.140625" style="300"/>
    <col min="15873" max="15873" width="21.42578125" style="300" customWidth="1"/>
    <col min="15874" max="15874" width="13.85546875" style="300" customWidth="1"/>
    <col min="15875" max="15875" width="9.85546875" style="300" customWidth="1"/>
    <col min="15876" max="15879" width="7.28515625" style="300" customWidth="1"/>
    <col min="15880" max="15880" width="6.140625" style="300" customWidth="1"/>
    <col min="15881" max="15884" width="7.28515625" style="300" customWidth="1"/>
    <col min="15885" max="15885" width="9.5703125" style="300" customWidth="1"/>
    <col min="15886" max="16128" width="9.140625" style="300"/>
    <col min="16129" max="16129" width="21.42578125" style="300" customWidth="1"/>
    <col min="16130" max="16130" width="13.85546875" style="300" customWidth="1"/>
    <col min="16131" max="16131" width="9.85546875" style="300" customWidth="1"/>
    <col min="16132" max="16135" width="7.28515625" style="300" customWidth="1"/>
    <col min="16136" max="16136" width="6.140625" style="300" customWidth="1"/>
    <col min="16137" max="16140" width="7.28515625" style="300" customWidth="1"/>
    <col min="16141" max="16141" width="9.5703125" style="300" customWidth="1"/>
    <col min="16142" max="16384" width="9.140625" style="300"/>
  </cols>
  <sheetData>
    <row r="1" spans="1:13" ht="42" customHeight="1" x14ac:dyDescent="0.2">
      <c r="A1" s="623" t="s">
        <v>338</v>
      </c>
      <c r="B1" s="624"/>
      <c r="C1" s="624"/>
      <c r="D1" s="624"/>
      <c r="E1" s="624"/>
      <c r="F1" s="624"/>
      <c r="G1" s="624"/>
      <c r="H1" s="625"/>
      <c r="I1" s="625"/>
      <c r="J1" s="625"/>
      <c r="K1" s="625"/>
      <c r="L1" s="625"/>
      <c r="M1" s="626"/>
    </row>
    <row r="2" spans="1:13" ht="23.25" customHeight="1" x14ac:dyDescent="0.25">
      <c r="A2" s="301" t="s">
        <v>339</v>
      </c>
      <c r="B2" s="302"/>
      <c r="C2" s="302"/>
      <c r="D2" s="302"/>
      <c r="E2" s="302"/>
      <c r="F2" s="302"/>
      <c r="G2" s="302"/>
    </row>
    <row r="3" spans="1:13" ht="20.25" customHeight="1" x14ac:dyDescent="0.2">
      <c r="A3" s="303" t="s">
        <v>340</v>
      </c>
      <c r="B3" s="302"/>
      <c r="C3" s="302"/>
      <c r="D3" s="302"/>
      <c r="E3" s="302"/>
      <c r="F3" s="302"/>
      <c r="G3" s="302"/>
    </row>
    <row r="4" spans="1:13" s="304" customFormat="1" ht="23.25" customHeight="1" x14ac:dyDescent="0.2">
      <c r="A4" s="627" t="s">
        <v>341</v>
      </c>
      <c r="B4" s="627"/>
      <c r="C4" s="627" t="s">
        <v>342</v>
      </c>
      <c r="D4" s="627"/>
      <c r="E4" s="627"/>
      <c r="F4" s="627"/>
      <c r="G4" s="627"/>
      <c r="H4" s="627"/>
      <c r="I4" s="627"/>
      <c r="J4" s="627"/>
      <c r="K4" s="627"/>
      <c r="L4" s="627"/>
      <c r="M4" s="627"/>
    </row>
    <row r="5" spans="1:13" s="304" customFormat="1" ht="24" x14ac:dyDescent="0.2">
      <c r="A5" s="628"/>
      <c r="B5" s="628"/>
      <c r="C5" s="305">
        <v>10</v>
      </c>
      <c r="D5" s="305">
        <v>20</v>
      </c>
      <c r="E5" s="305">
        <v>30</v>
      </c>
      <c r="F5" s="305">
        <v>40</v>
      </c>
      <c r="G5" s="305">
        <v>50</v>
      </c>
      <c r="H5" s="305">
        <v>60</v>
      </c>
      <c r="I5" s="305">
        <v>70</v>
      </c>
      <c r="J5" s="305">
        <v>80</v>
      </c>
      <c r="K5" s="305">
        <v>90</v>
      </c>
      <c r="L5" s="305">
        <v>100</v>
      </c>
      <c r="M5" s="306" t="s">
        <v>343</v>
      </c>
    </row>
    <row r="6" spans="1:13" s="310" customFormat="1" x14ac:dyDescent="0.2">
      <c r="A6" s="307" t="s">
        <v>344</v>
      </c>
      <c r="B6" s="308">
        <v>0.05</v>
      </c>
      <c r="C6" s="309"/>
      <c r="D6" s="309"/>
      <c r="E6" s="309"/>
      <c r="F6" s="309"/>
      <c r="G6" s="309"/>
      <c r="H6" s="309"/>
      <c r="I6" s="309"/>
      <c r="J6" s="309"/>
      <c r="K6" s="309"/>
      <c r="L6" s="309"/>
      <c r="M6" s="306">
        <f>0.05*C6*0.1+0.05*D6*0.2+0.05*E6*0.3+0.05*F6*0.4+0.05*G6*0.5+0.05*H6*0.6+0.05*I6*0.7+0.05*J6*0.8+0.05*K6*0.9+0.05*L6</f>
        <v>0</v>
      </c>
    </row>
    <row r="7" spans="1:13" s="304" customFormat="1" ht="15.95" customHeight="1" x14ac:dyDescent="0.2">
      <c r="A7" s="307" t="s">
        <v>345</v>
      </c>
      <c r="B7" s="629">
        <v>0.2</v>
      </c>
      <c r="C7" s="630"/>
      <c r="D7" s="630"/>
      <c r="E7" s="630"/>
      <c r="F7" s="630"/>
      <c r="G7" s="630"/>
      <c r="H7" s="630"/>
      <c r="I7" s="630"/>
      <c r="J7" s="630"/>
      <c r="K7" s="630"/>
      <c r="L7" s="630"/>
      <c r="M7" s="633">
        <f>0.2*C7*0.1+0.2*D7*0.2+0.2*E7*0.3+0.2*F7*0.4+0.2*G7*0.5+0.2*H7*0.6+0.2*I7*0.7+0.2*J7*0.8+0.2*K7*0.9+0.2*L7</f>
        <v>0</v>
      </c>
    </row>
    <row r="8" spans="1:13" s="304" customFormat="1" ht="15.95" customHeight="1" x14ac:dyDescent="0.2">
      <c r="A8" s="307" t="s">
        <v>346</v>
      </c>
      <c r="B8" s="629"/>
      <c r="C8" s="631"/>
      <c r="D8" s="631"/>
      <c r="E8" s="631"/>
      <c r="F8" s="631"/>
      <c r="G8" s="631"/>
      <c r="H8" s="631"/>
      <c r="I8" s="631"/>
      <c r="J8" s="631"/>
      <c r="K8" s="631"/>
      <c r="L8" s="631"/>
      <c r="M8" s="633"/>
    </row>
    <row r="9" spans="1:13" s="304" customFormat="1" ht="15.95" customHeight="1" x14ac:dyDescent="0.2">
      <c r="A9" s="307" t="s">
        <v>347</v>
      </c>
      <c r="B9" s="629"/>
      <c r="C9" s="632"/>
      <c r="D9" s="632"/>
      <c r="E9" s="632"/>
      <c r="F9" s="632"/>
      <c r="G9" s="632"/>
      <c r="H9" s="632"/>
      <c r="I9" s="632"/>
      <c r="J9" s="632"/>
      <c r="K9" s="632"/>
      <c r="L9" s="632"/>
      <c r="M9" s="633"/>
    </row>
    <row r="10" spans="1:13" s="304" customFormat="1" ht="15.95" customHeight="1" x14ac:dyDescent="0.2">
      <c r="A10" s="307" t="s">
        <v>348</v>
      </c>
      <c r="B10" s="308">
        <v>0.1</v>
      </c>
      <c r="C10" s="309"/>
      <c r="D10" s="309"/>
      <c r="E10" s="309"/>
      <c r="F10" s="309"/>
      <c r="G10" s="309"/>
      <c r="H10" s="309"/>
      <c r="I10" s="309"/>
      <c r="J10" s="309"/>
      <c r="K10" s="309"/>
      <c r="L10" s="309"/>
      <c r="M10" s="306">
        <f>0.1*C10*0.1+0.1*D10*0.2+0.1*E10*0.3+0.1*F10*0.4+0.1*G10*0.5+0.1*H10*0.6+0.1*I10*0.7+0.1*J10*0.8+0.1*K10*0.9+0.1*L10</f>
        <v>0</v>
      </c>
    </row>
    <row r="11" spans="1:13" s="304" customFormat="1" ht="15.95" customHeight="1" x14ac:dyDescent="0.2">
      <c r="A11" s="307" t="s">
        <v>349</v>
      </c>
      <c r="B11" s="308">
        <v>0.05</v>
      </c>
      <c r="C11" s="309"/>
      <c r="D11" s="309"/>
      <c r="E11" s="309"/>
      <c r="F11" s="309"/>
      <c r="G11" s="309"/>
      <c r="H11" s="309"/>
      <c r="I11" s="309"/>
      <c r="J11" s="309"/>
      <c r="K11" s="309"/>
      <c r="L11" s="309"/>
      <c r="M11" s="306">
        <f>0.05*C11*0.1+0.05*D11*0.2+0.05*E11*0.3+0.05*F11*0.4+0.05*G11*0.5+0.05*H11*0.6+0.05*I11*0.7+0.05*J11*0.8+0.05*K11*0.9+0.05*L11</f>
        <v>0</v>
      </c>
    </row>
    <row r="12" spans="1:13" s="304" customFormat="1" ht="15.95" customHeight="1" x14ac:dyDescent="0.2">
      <c r="A12" s="307" t="s">
        <v>350</v>
      </c>
      <c r="B12" s="308">
        <v>0.1</v>
      </c>
      <c r="C12" s="309"/>
      <c r="D12" s="309"/>
      <c r="E12" s="309"/>
      <c r="F12" s="309"/>
      <c r="G12" s="309"/>
      <c r="H12" s="309"/>
      <c r="I12" s="309"/>
      <c r="J12" s="309"/>
      <c r="K12" s="309"/>
      <c r="L12" s="309"/>
      <c r="M12" s="306">
        <f>0.1*C12*0.1+0.1*D12*0.2+0.1*E12*0.3+0.1*F12*0.4+0.1*G12*0.5+0.1*H12*0.6+0.1*I12*0.7+0.1*J12*0.8+0.1*K12*0.9+0.1*L12</f>
        <v>0</v>
      </c>
    </row>
    <row r="13" spans="1:13" s="314" customFormat="1" ht="14.25" customHeight="1" x14ac:dyDescent="0.2">
      <c r="A13" s="311" t="s">
        <v>351</v>
      </c>
      <c r="B13" s="312"/>
      <c r="C13" s="312"/>
      <c r="D13" s="312"/>
      <c r="E13" s="312"/>
      <c r="F13" s="312"/>
      <c r="G13" s="312"/>
      <c r="H13" s="312"/>
      <c r="I13" s="312"/>
      <c r="J13" s="312"/>
      <c r="K13" s="616" t="s">
        <v>352</v>
      </c>
      <c r="L13" s="617"/>
      <c r="M13" s="313">
        <f>SUM(M6:M12)</f>
        <v>0</v>
      </c>
    </row>
    <row r="14" spans="1:13" s="304" customFormat="1" ht="14.25" customHeight="1" x14ac:dyDescent="0.2">
      <c r="A14" s="311" t="s">
        <v>353</v>
      </c>
      <c r="B14" s="312"/>
      <c r="C14" s="312"/>
      <c r="D14" s="312"/>
      <c r="E14" s="312"/>
      <c r="F14" s="312"/>
      <c r="G14" s="312"/>
      <c r="H14" s="312"/>
      <c r="I14" s="312"/>
      <c r="J14" s="312"/>
      <c r="K14" s="616" t="s">
        <v>354</v>
      </c>
      <c r="L14" s="617"/>
      <c r="M14" s="313">
        <f>M13</f>
        <v>0</v>
      </c>
    </row>
    <row r="15" spans="1:13" s="304" customFormat="1" ht="14.25" customHeight="1" x14ac:dyDescent="0.2">
      <c r="A15" s="618" t="s">
        <v>355</v>
      </c>
      <c r="B15" s="618"/>
      <c r="C15" s="618"/>
      <c r="D15" s="618"/>
      <c r="E15" s="618"/>
      <c r="F15" s="618"/>
      <c r="G15" s="618"/>
      <c r="H15" s="618"/>
      <c r="I15" s="618"/>
      <c r="J15" s="618"/>
      <c r="K15" s="618"/>
      <c r="L15" s="618"/>
      <c r="M15" s="313">
        <f>M13+M14</f>
        <v>0</v>
      </c>
    </row>
    <row r="16" spans="1:13" s="304" customFormat="1" ht="15" customHeight="1" x14ac:dyDescent="0.2">
      <c r="A16" s="315" t="s">
        <v>356</v>
      </c>
      <c r="J16" s="315"/>
      <c r="K16" s="316"/>
      <c r="L16" s="316"/>
      <c r="M16" s="317" t="str">
        <f>IF(M13&lt;=0.5,"max 50%VERIFICATO","max 50 % NON VERIFICATO")</f>
        <v>max 50%VERIFICATO</v>
      </c>
    </row>
    <row r="17" spans="1:13" ht="23.25" customHeight="1" x14ac:dyDescent="0.25">
      <c r="A17" s="301" t="s">
        <v>357</v>
      </c>
      <c r="B17" s="302"/>
      <c r="C17" s="302"/>
      <c r="D17" s="302"/>
      <c r="E17" s="302"/>
      <c r="F17" s="302"/>
      <c r="G17" s="302"/>
      <c r="K17" s="318"/>
    </row>
    <row r="18" spans="1:13" ht="15" x14ac:dyDescent="0.25">
      <c r="A18" s="319" t="s">
        <v>299</v>
      </c>
      <c r="B18" s="373">
        <f>'Valore OMI'!$D$6</f>
        <v>0</v>
      </c>
      <c r="C18" s="320" t="s">
        <v>300</v>
      </c>
      <c r="E18" s="302"/>
      <c r="F18" s="302"/>
      <c r="G18" s="302"/>
    </row>
    <row r="19" spans="1:13" ht="21.75" customHeight="1" x14ac:dyDescent="0.2">
      <c r="A19" s="594" t="s">
        <v>358</v>
      </c>
      <c r="B19" s="595"/>
      <c r="C19" s="595"/>
      <c r="D19" s="595"/>
      <c r="E19" s="595"/>
      <c r="F19" s="595"/>
      <c r="G19" s="595"/>
      <c r="H19" s="619"/>
      <c r="I19" s="619"/>
      <c r="J19" s="619"/>
      <c r="K19" s="619"/>
      <c r="L19" s="619"/>
      <c r="M19" s="619"/>
    </row>
    <row r="20" spans="1:13" ht="35.25" customHeight="1" thickBot="1" x14ac:dyDescent="0.3">
      <c r="A20" s="301" t="s">
        <v>359</v>
      </c>
      <c r="B20" s="302"/>
      <c r="C20" s="302"/>
      <c r="D20" s="302"/>
      <c r="E20" s="302"/>
      <c r="F20" s="302"/>
      <c r="G20" s="302"/>
    </row>
    <row r="21" spans="1:13" ht="25.5" customHeight="1" x14ac:dyDescent="0.2">
      <c r="A21" s="321"/>
      <c r="B21" s="322" t="s">
        <v>360</v>
      </c>
      <c r="C21" s="323"/>
      <c r="D21" s="324"/>
      <c r="E21" s="324"/>
      <c r="F21" s="324"/>
      <c r="G21" s="325"/>
      <c r="H21" s="324"/>
      <c r="I21" s="324"/>
      <c r="J21" s="324"/>
      <c r="K21" s="324"/>
      <c r="L21" s="324"/>
      <c r="M21" s="326"/>
    </row>
    <row r="22" spans="1:13" ht="15" customHeight="1" x14ac:dyDescent="0.2">
      <c r="A22" s="327" t="s">
        <v>122</v>
      </c>
      <c r="B22" s="328">
        <f>M23*H29*M15*(1-L31/100)</f>
        <v>0</v>
      </c>
      <c r="C22" s="329" t="s">
        <v>312</v>
      </c>
      <c r="L22" s="330" t="s">
        <v>361</v>
      </c>
      <c r="M22" s="331">
        <f>B18*F28/100</f>
        <v>0</v>
      </c>
    </row>
    <row r="23" spans="1:13" s="302" customFormat="1" ht="18" customHeight="1" x14ac:dyDescent="0.2">
      <c r="A23" s="332" t="s">
        <v>362</v>
      </c>
      <c r="I23" s="302" t="str">
        <f>IF(M22&gt;25,"&gt; 25€/mq, pertanto:", "&lt; 25€/mq, pertanto:")</f>
        <v>&lt; 25€/mq, pertanto:</v>
      </c>
      <c r="L23" s="333" t="s">
        <v>361</v>
      </c>
      <c r="M23" s="334" t="str">
        <f>IF(M22&lt;25,"25",M22)</f>
        <v>25</v>
      </c>
    </row>
    <row r="24" spans="1:13" ht="22.5" customHeight="1" x14ac:dyDescent="0.2">
      <c r="A24" s="335" t="s">
        <v>303</v>
      </c>
      <c r="G24" s="302"/>
      <c r="M24" s="336"/>
    </row>
    <row r="25" spans="1:13" ht="15.75" customHeight="1" x14ac:dyDescent="0.2">
      <c r="A25" s="337" t="s">
        <v>363</v>
      </c>
      <c r="M25" s="336"/>
    </row>
    <row r="26" spans="1:13" ht="15.75" customHeight="1" x14ac:dyDescent="0.2">
      <c r="A26" s="337" t="s">
        <v>364</v>
      </c>
      <c r="G26" s="338"/>
      <c r="M26" s="336"/>
    </row>
    <row r="27" spans="1:13" ht="28.5" customHeight="1" x14ac:dyDescent="0.2">
      <c r="A27" s="620" t="s">
        <v>365</v>
      </c>
      <c r="B27" s="621"/>
      <c r="C27" s="621"/>
      <c r="D27" s="621"/>
      <c r="E27" s="621"/>
      <c r="F27" s="621"/>
      <c r="G27" s="621"/>
      <c r="H27" s="621"/>
      <c r="I27" s="621"/>
      <c r="J27" s="621"/>
      <c r="K27" s="621"/>
      <c r="L27" s="621"/>
      <c r="M27" s="336"/>
    </row>
    <row r="28" spans="1:13" ht="19.5" customHeight="1" x14ac:dyDescent="0.2">
      <c r="A28" s="339"/>
      <c r="B28" s="333" t="s">
        <v>318</v>
      </c>
      <c r="C28" s="287" t="s">
        <v>319</v>
      </c>
      <c r="E28" s="333" t="s">
        <v>320</v>
      </c>
      <c r="F28" s="340">
        <f>IF(C28="SI",20,IF(C28="NO",G44))</f>
        <v>5</v>
      </c>
      <c r="M28" s="336"/>
    </row>
    <row r="29" spans="1:13" ht="19.5" customHeight="1" x14ac:dyDescent="0.2">
      <c r="A29" s="337" t="s">
        <v>321</v>
      </c>
      <c r="B29" s="341"/>
      <c r="C29" s="342" t="s">
        <v>307</v>
      </c>
      <c r="D29" s="343"/>
      <c r="E29" s="342" t="s">
        <v>308</v>
      </c>
      <c r="F29" s="343"/>
      <c r="G29" s="344" t="s">
        <v>366</v>
      </c>
      <c r="H29" s="345">
        <f>D29+0.6*F29</f>
        <v>0</v>
      </c>
      <c r="I29" s="340" t="s">
        <v>367</v>
      </c>
      <c r="M29" s="336"/>
    </row>
    <row r="30" spans="1:13" ht="15.75" customHeight="1" x14ac:dyDescent="0.2">
      <c r="A30" s="337" t="s">
        <v>368</v>
      </c>
      <c r="M30" s="336"/>
    </row>
    <row r="31" spans="1:13" s="215" customFormat="1" ht="44.25" customHeight="1" thickBot="1" x14ac:dyDescent="0.25">
      <c r="A31" s="622" t="s">
        <v>369</v>
      </c>
      <c r="B31" s="613"/>
      <c r="C31" s="613"/>
      <c r="D31" s="613"/>
      <c r="E31" s="613"/>
      <c r="F31" s="613"/>
      <c r="G31" s="613"/>
      <c r="H31" s="613"/>
      <c r="I31" s="613"/>
      <c r="J31" s="613"/>
      <c r="K31" s="613"/>
      <c r="L31" s="289"/>
      <c r="M31" s="290" t="s">
        <v>323</v>
      </c>
    </row>
    <row r="32" spans="1:13" ht="27.75" customHeight="1" x14ac:dyDescent="0.2">
      <c r="A32" s="346" t="s">
        <v>370</v>
      </c>
    </row>
    <row r="33" spans="1:7" ht="37.5" customHeight="1" x14ac:dyDescent="0.2">
      <c r="A33" s="347" t="s">
        <v>371</v>
      </c>
      <c r="B33" s="347" t="s">
        <v>323</v>
      </c>
      <c r="C33" s="347" t="s">
        <v>260</v>
      </c>
    </row>
    <row r="34" spans="1:7" x14ac:dyDescent="0.2">
      <c r="A34" s="347" t="s">
        <v>326</v>
      </c>
      <c r="B34" s="347">
        <v>5</v>
      </c>
      <c r="C34" s="347" t="str">
        <f>IF(B18&lt;=500,"1","0")</f>
        <v>1</v>
      </c>
    </row>
    <row r="35" spans="1:7" x14ac:dyDescent="0.2">
      <c r="A35" s="347" t="s">
        <v>327</v>
      </c>
      <c r="B35" s="347">
        <v>6</v>
      </c>
      <c r="C35" s="347" t="str">
        <f>IF(AND(B18&gt;500,B18&lt;=1000),"1","0")</f>
        <v>0</v>
      </c>
    </row>
    <row r="36" spans="1:7" x14ac:dyDescent="0.2">
      <c r="A36" s="347" t="s">
        <v>328</v>
      </c>
      <c r="B36" s="347">
        <v>7</v>
      </c>
      <c r="C36" s="347" t="str">
        <f>IF(AND(B18&gt;1000,B18&lt;=1500),"1","0")</f>
        <v>0</v>
      </c>
    </row>
    <row r="37" spans="1:7" x14ac:dyDescent="0.2">
      <c r="A37" s="347" t="s">
        <v>329</v>
      </c>
      <c r="B37" s="347">
        <v>8</v>
      </c>
      <c r="C37" s="347" t="str">
        <f>IF(AND(B18&gt;1500,B18&lt;=2000),"1","0")</f>
        <v>0</v>
      </c>
    </row>
    <row r="38" spans="1:7" x14ac:dyDescent="0.2">
      <c r="A38" s="347" t="s">
        <v>330</v>
      </c>
      <c r="B38" s="347">
        <v>9</v>
      </c>
      <c r="C38" s="347" t="str">
        <f>IF(AND(B18&gt;2000,B18&lt;=2500),"1","0")</f>
        <v>0</v>
      </c>
    </row>
    <row r="39" spans="1:7" x14ac:dyDescent="0.2">
      <c r="A39" s="347" t="s">
        <v>331</v>
      </c>
      <c r="B39" s="347">
        <v>10</v>
      </c>
      <c r="C39" s="347" t="str">
        <f>IF(AND(B18&gt;2500,B18&lt;=3000),"1","0")</f>
        <v>0</v>
      </c>
    </row>
    <row r="40" spans="1:7" x14ac:dyDescent="0.2">
      <c r="A40" s="347" t="s">
        <v>332</v>
      </c>
      <c r="B40" s="347">
        <v>11</v>
      </c>
      <c r="C40" s="347" t="str">
        <f>IF(AND(B18&gt;3000,B18&lt;=3500),"1","0")</f>
        <v>0</v>
      </c>
    </row>
    <row r="41" spans="1:7" x14ac:dyDescent="0.2">
      <c r="A41" s="347" t="s">
        <v>333</v>
      </c>
      <c r="B41" s="347">
        <v>12</v>
      </c>
      <c r="C41" s="347" t="str">
        <f>IF(AND(B18&gt;3500,B18&lt;=4000),"1","0")</f>
        <v>0</v>
      </c>
    </row>
    <row r="42" spans="1:7" x14ac:dyDescent="0.2">
      <c r="A42" s="347" t="s">
        <v>334</v>
      </c>
      <c r="B42" s="347">
        <v>13</v>
      </c>
      <c r="C42" s="347" t="str">
        <f>IF(AND(B18&gt;4000,B18&lt;=4500),"1","0")</f>
        <v>0</v>
      </c>
    </row>
    <row r="43" spans="1:7" x14ac:dyDescent="0.2">
      <c r="A43" s="347" t="s">
        <v>335</v>
      </c>
      <c r="B43" s="347">
        <v>14</v>
      </c>
      <c r="C43" s="347" t="str">
        <f>IF(B18&gt;4500,"1","0")</f>
        <v>0</v>
      </c>
    </row>
    <row r="44" spans="1:7" ht="10.5" hidden="1" customHeight="1" x14ac:dyDescent="0.2">
      <c r="F44" s="348" t="s">
        <v>320</v>
      </c>
      <c r="G44" s="348">
        <f>B34*C34+B35*C35+B36*C36+B37*C37+B38*C38+B39*C39+B40*C40+B41*C41+B42*C42+B43*C43</f>
        <v>5</v>
      </c>
    </row>
    <row r="45" spans="1:7" ht="32.25" customHeight="1" x14ac:dyDescent="0.2"/>
  </sheetData>
  <sheetProtection password="B379" sheet="1" objects="1" scenarios="1" selectLockedCells="1"/>
  <mergeCells count="21">
    <mergeCell ref="K13:L13"/>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 ref="K14:L14"/>
    <mergeCell ref="A15:L15"/>
    <mergeCell ref="A19:M19"/>
    <mergeCell ref="A27:L27"/>
    <mergeCell ref="A31:K31"/>
  </mergeCells>
  <pageMargins left="0.54" right="0.4" top="0.79" bottom="0.67" header="0.51181102362204722" footer="0.51181102362204722"/>
  <pageSetup paperSize="9" scale="78"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defaultGridColor="0" colorId="8" zoomScaleNormal="100" zoomScalePageLayoutView="110" workbookViewId="0">
      <selection activeCell="D11" sqref="D11"/>
    </sheetView>
  </sheetViews>
  <sheetFormatPr defaultRowHeight="12.75" x14ac:dyDescent="0.2"/>
  <cols>
    <col min="1" max="1" width="21.42578125" style="300" customWidth="1"/>
    <col min="2" max="2" width="13.85546875" style="300" customWidth="1"/>
    <col min="3" max="3" width="7.28515625" style="300" customWidth="1"/>
    <col min="4" max="4" width="14.85546875" style="300" customWidth="1"/>
    <col min="5" max="5" width="11.28515625" style="300" customWidth="1"/>
    <col min="6" max="6" width="10.85546875" style="300" customWidth="1"/>
    <col min="7" max="7" width="9.42578125" style="300" customWidth="1"/>
    <col min="8" max="8" width="9.28515625" style="300" customWidth="1"/>
    <col min="9" max="9" width="7.28515625" style="300" customWidth="1"/>
    <col min="10" max="10" width="8.28515625" style="300" customWidth="1"/>
    <col min="11" max="11" width="5.42578125" style="310" hidden="1" customWidth="1"/>
    <col min="12" max="256" width="9.140625" style="300"/>
    <col min="257" max="257" width="21.42578125" style="300" customWidth="1"/>
    <col min="258" max="258" width="13.85546875" style="300" customWidth="1"/>
    <col min="259" max="259" width="7.28515625" style="300" customWidth="1"/>
    <col min="260" max="260" width="14.85546875" style="300" customWidth="1"/>
    <col min="261" max="261" width="11.28515625" style="300" customWidth="1"/>
    <col min="262" max="262" width="10.85546875" style="300" customWidth="1"/>
    <col min="263" max="263" width="9.42578125" style="300" customWidth="1"/>
    <col min="264" max="264" width="9.28515625" style="300" customWidth="1"/>
    <col min="265" max="265" width="7.28515625" style="300" customWidth="1"/>
    <col min="266" max="266" width="8.28515625" style="300" customWidth="1"/>
    <col min="267" max="267" width="0" style="300" hidden="1" customWidth="1"/>
    <col min="268" max="512" width="9.140625" style="300"/>
    <col min="513" max="513" width="21.42578125" style="300" customWidth="1"/>
    <col min="514" max="514" width="13.85546875" style="300" customWidth="1"/>
    <col min="515" max="515" width="7.28515625" style="300" customWidth="1"/>
    <col min="516" max="516" width="14.85546875" style="300" customWidth="1"/>
    <col min="517" max="517" width="11.28515625" style="300" customWidth="1"/>
    <col min="518" max="518" width="10.85546875" style="300" customWidth="1"/>
    <col min="519" max="519" width="9.42578125" style="300" customWidth="1"/>
    <col min="520" max="520" width="9.28515625" style="300" customWidth="1"/>
    <col min="521" max="521" width="7.28515625" style="300" customWidth="1"/>
    <col min="522" max="522" width="8.28515625" style="300" customWidth="1"/>
    <col min="523" max="523" width="0" style="300" hidden="1" customWidth="1"/>
    <col min="524" max="768" width="9.140625" style="300"/>
    <col min="769" max="769" width="21.42578125" style="300" customWidth="1"/>
    <col min="770" max="770" width="13.85546875" style="300" customWidth="1"/>
    <col min="771" max="771" width="7.28515625" style="300" customWidth="1"/>
    <col min="772" max="772" width="14.85546875" style="300" customWidth="1"/>
    <col min="773" max="773" width="11.28515625" style="300" customWidth="1"/>
    <col min="774" max="774" width="10.85546875" style="300" customWidth="1"/>
    <col min="775" max="775" width="9.42578125" style="300" customWidth="1"/>
    <col min="776" max="776" width="9.28515625" style="300" customWidth="1"/>
    <col min="777" max="777" width="7.28515625" style="300" customWidth="1"/>
    <col min="778" max="778" width="8.28515625" style="300" customWidth="1"/>
    <col min="779" max="779" width="0" style="300" hidden="1" customWidth="1"/>
    <col min="780" max="1024" width="9.140625" style="300"/>
    <col min="1025" max="1025" width="21.42578125" style="300" customWidth="1"/>
    <col min="1026" max="1026" width="13.85546875" style="300" customWidth="1"/>
    <col min="1027" max="1027" width="7.28515625" style="300" customWidth="1"/>
    <col min="1028" max="1028" width="14.85546875" style="300" customWidth="1"/>
    <col min="1029" max="1029" width="11.28515625" style="300" customWidth="1"/>
    <col min="1030" max="1030" width="10.85546875" style="300" customWidth="1"/>
    <col min="1031" max="1031" width="9.42578125" style="300" customWidth="1"/>
    <col min="1032" max="1032" width="9.28515625" style="300" customWidth="1"/>
    <col min="1033" max="1033" width="7.28515625" style="300" customWidth="1"/>
    <col min="1034" max="1034" width="8.28515625" style="300" customWidth="1"/>
    <col min="1035" max="1035" width="0" style="300" hidden="1" customWidth="1"/>
    <col min="1036" max="1280" width="9.140625" style="300"/>
    <col min="1281" max="1281" width="21.42578125" style="300" customWidth="1"/>
    <col min="1282" max="1282" width="13.85546875" style="300" customWidth="1"/>
    <col min="1283" max="1283" width="7.28515625" style="300" customWidth="1"/>
    <col min="1284" max="1284" width="14.85546875" style="300" customWidth="1"/>
    <col min="1285" max="1285" width="11.28515625" style="300" customWidth="1"/>
    <col min="1286" max="1286" width="10.85546875" style="300" customWidth="1"/>
    <col min="1287" max="1287" width="9.42578125" style="300" customWidth="1"/>
    <col min="1288" max="1288" width="9.28515625" style="300" customWidth="1"/>
    <col min="1289" max="1289" width="7.28515625" style="300" customWidth="1"/>
    <col min="1290" max="1290" width="8.28515625" style="300" customWidth="1"/>
    <col min="1291" max="1291" width="0" style="300" hidden="1" customWidth="1"/>
    <col min="1292" max="1536" width="9.140625" style="300"/>
    <col min="1537" max="1537" width="21.42578125" style="300" customWidth="1"/>
    <col min="1538" max="1538" width="13.85546875" style="300" customWidth="1"/>
    <col min="1539" max="1539" width="7.28515625" style="300" customWidth="1"/>
    <col min="1540" max="1540" width="14.85546875" style="300" customWidth="1"/>
    <col min="1541" max="1541" width="11.28515625" style="300" customWidth="1"/>
    <col min="1542" max="1542" width="10.85546875" style="300" customWidth="1"/>
    <col min="1543" max="1543" width="9.42578125" style="300" customWidth="1"/>
    <col min="1544" max="1544" width="9.28515625" style="300" customWidth="1"/>
    <col min="1545" max="1545" width="7.28515625" style="300" customWidth="1"/>
    <col min="1546" max="1546" width="8.28515625" style="300" customWidth="1"/>
    <col min="1547" max="1547" width="0" style="300" hidden="1" customWidth="1"/>
    <col min="1548" max="1792" width="9.140625" style="300"/>
    <col min="1793" max="1793" width="21.42578125" style="300" customWidth="1"/>
    <col min="1794" max="1794" width="13.85546875" style="300" customWidth="1"/>
    <col min="1795" max="1795" width="7.28515625" style="300" customWidth="1"/>
    <col min="1796" max="1796" width="14.85546875" style="300" customWidth="1"/>
    <col min="1797" max="1797" width="11.28515625" style="300" customWidth="1"/>
    <col min="1798" max="1798" width="10.85546875" style="300" customWidth="1"/>
    <col min="1799" max="1799" width="9.42578125" style="300" customWidth="1"/>
    <col min="1800" max="1800" width="9.28515625" style="300" customWidth="1"/>
    <col min="1801" max="1801" width="7.28515625" style="300" customWidth="1"/>
    <col min="1802" max="1802" width="8.28515625" style="300" customWidth="1"/>
    <col min="1803" max="1803" width="0" style="300" hidden="1" customWidth="1"/>
    <col min="1804" max="2048" width="9.140625" style="300"/>
    <col min="2049" max="2049" width="21.42578125" style="300" customWidth="1"/>
    <col min="2050" max="2050" width="13.85546875" style="300" customWidth="1"/>
    <col min="2051" max="2051" width="7.28515625" style="300" customWidth="1"/>
    <col min="2052" max="2052" width="14.85546875" style="300" customWidth="1"/>
    <col min="2053" max="2053" width="11.28515625" style="300" customWidth="1"/>
    <col min="2054" max="2054" width="10.85546875" style="300" customWidth="1"/>
    <col min="2055" max="2055" width="9.42578125" style="300" customWidth="1"/>
    <col min="2056" max="2056" width="9.28515625" style="300" customWidth="1"/>
    <col min="2057" max="2057" width="7.28515625" style="300" customWidth="1"/>
    <col min="2058" max="2058" width="8.28515625" style="300" customWidth="1"/>
    <col min="2059" max="2059" width="0" style="300" hidden="1" customWidth="1"/>
    <col min="2060" max="2304" width="9.140625" style="300"/>
    <col min="2305" max="2305" width="21.42578125" style="300" customWidth="1"/>
    <col min="2306" max="2306" width="13.85546875" style="300" customWidth="1"/>
    <col min="2307" max="2307" width="7.28515625" style="300" customWidth="1"/>
    <col min="2308" max="2308" width="14.85546875" style="300" customWidth="1"/>
    <col min="2309" max="2309" width="11.28515625" style="300" customWidth="1"/>
    <col min="2310" max="2310" width="10.85546875" style="300" customWidth="1"/>
    <col min="2311" max="2311" width="9.42578125" style="300" customWidth="1"/>
    <col min="2312" max="2312" width="9.28515625" style="300" customWidth="1"/>
    <col min="2313" max="2313" width="7.28515625" style="300" customWidth="1"/>
    <col min="2314" max="2314" width="8.28515625" style="300" customWidth="1"/>
    <col min="2315" max="2315" width="0" style="300" hidden="1" customWidth="1"/>
    <col min="2316" max="2560" width="9.140625" style="300"/>
    <col min="2561" max="2561" width="21.42578125" style="300" customWidth="1"/>
    <col min="2562" max="2562" width="13.85546875" style="300" customWidth="1"/>
    <col min="2563" max="2563" width="7.28515625" style="300" customWidth="1"/>
    <col min="2564" max="2564" width="14.85546875" style="300" customWidth="1"/>
    <col min="2565" max="2565" width="11.28515625" style="300" customWidth="1"/>
    <col min="2566" max="2566" width="10.85546875" style="300" customWidth="1"/>
    <col min="2567" max="2567" width="9.42578125" style="300" customWidth="1"/>
    <col min="2568" max="2568" width="9.28515625" style="300" customWidth="1"/>
    <col min="2569" max="2569" width="7.28515625" style="300" customWidth="1"/>
    <col min="2570" max="2570" width="8.28515625" style="300" customWidth="1"/>
    <col min="2571" max="2571" width="0" style="300" hidden="1" customWidth="1"/>
    <col min="2572" max="2816" width="9.140625" style="300"/>
    <col min="2817" max="2817" width="21.42578125" style="300" customWidth="1"/>
    <col min="2818" max="2818" width="13.85546875" style="300" customWidth="1"/>
    <col min="2819" max="2819" width="7.28515625" style="300" customWidth="1"/>
    <col min="2820" max="2820" width="14.85546875" style="300" customWidth="1"/>
    <col min="2821" max="2821" width="11.28515625" style="300" customWidth="1"/>
    <col min="2822" max="2822" width="10.85546875" style="300" customWidth="1"/>
    <col min="2823" max="2823" width="9.42578125" style="300" customWidth="1"/>
    <col min="2824" max="2824" width="9.28515625" style="300" customWidth="1"/>
    <col min="2825" max="2825" width="7.28515625" style="300" customWidth="1"/>
    <col min="2826" max="2826" width="8.28515625" style="300" customWidth="1"/>
    <col min="2827" max="2827" width="0" style="300" hidden="1" customWidth="1"/>
    <col min="2828" max="3072" width="9.140625" style="300"/>
    <col min="3073" max="3073" width="21.42578125" style="300" customWidth="1"/>
    <col min="3074" max="3074" width="13.85546875" style="300" customWidth="1"/>
    <col min="3075" max="3075" width="7.28515625" style="300" customWidth="1"/>
    <col min="3076" max="3076" width="14.85546875" style="300" customWidth="1"/>
    <col min="3077" max="3077" width="11.28515625" style="300" customWidth="1"/>
    <col min="3078" max="3078" width="10.85546875" style="300" customWidth="1"/>
    <col min="3079" max="3079" width="9.42578125" style="300" customWidth="1"/>
    <col min="3080" max="3080" width="9.28515625" style="300" customWidth="1"/>
    <col min="3081" max="3081" width="7.28515625" style="300" customWidth="1"/>
    <col min="3082" max="3082" width="8.28515625" style="300" customWidth="1"/>
    <col min="3083" max="3083" width="0" style="300" hidden="1" customWidth="1"/>
    <col min="3084" max="3328" width="9.140625" style="300"/>
    <col min="3329" max="3329" width="21.42578125" style="300" customWidth="1"/>
    <col min="3330" max="3330" width="13.85546875" style="300" customWidth="1"/>
    <col min="3331" max="3331" width="7.28515625" style="300" customWidth="1"/>
    <col min="3332" max="3332" width="14.85546875" style="300" customWidth="1"/>
    <col min="3333" max="3333" width="11.28515625" style="300" customWidth="1"/>
    <col min="3334" max="3334" width="10.85546875" style="300" customWidth="1"/>
    <col min="3335" max="3335" width="9.42578125" style="300" customWidth="1"/>
    <col min="3336" max="3336" width="9.28515625" style="300" customWidth="1"/>
    <col min="3337" max="3337" width="7.28515625" style="300" customWidth="1"/>
    <col min="3338" max="3338" width="8.28515625" style="300" customWidth="1"/>
    <col min="3339" max="3339" width="0" style="300" hidden="1" customWidth="1"/>
    <col min="3340" max="3584" width="9.140625" style="300"/>
    <col min="3585" max="3585" width="21.42578125" style="300" customWidth="1"/>
    <col min="3586" max="3586" width="13.85546875" style="300" customWidth="1"/>
    <col min="3587" max="3587" width="7.28515625" style="300" customWidth="1"/>
    <col min="3588" max="3588" width="14.85546875" style="300" customWidth="1"/>
    <col min="3589" max="3589" width="11.28515625" style="300" customWidth="1"/>
    <col min="3590" max="3590" width="10.85546875" style="300" customWidth="1"/>
    <col min="3591" max="3591" width="9.42578125" style="300" customWidth="1"/>
    <col min="3592" max="3592" width="9.28515625" style="300" customWidth="1"/>
    <col min="3593" max="3593" width="7.28515625" style="300" customWidth="1"/>
    <col min="3594" max="3594" width="8.28515625" style="300" customWidth="1"/>
    <col min="3595" max="3595" width="0" style="300" hidden="1" customWidth="1"/>
    <col min="3596" max="3840" width="9.140625" style="300"/>
    <col min="3841" max="3841" width="21.42578125" style="300" customWidth="1"/>
    <col min="3842" max="3842" width="13.85546875" style="300" customWidth="1"/>
    <col min="3843" max="3843" width="7.28515625" style="300" customWidth="1"/>
    <col min="3844" max="3844" width="14.85546875" style="300" customWidth="1"/>
    <col min="3845" max="3845" width="11.28515625" style="300" customWidth="1"/>
    <col min="3846" max="3846" width="10.85546875" style="300" customWidth="1"/>
    <col min="3847" max="3847" width="9.42578125" style="300" customWidth="1"/>
    <col min="3848" max="3848" width="9.28515625" style="300" customWidth="1"/>
    <col min="3849" max="3849" width="7.28515625" style="300" customWidth="1"/>
    <col min="3850" max="3850" width="8.28515625" style="300" customWidth="1"/>
    <col min="3851" max="3851" width="0" style="300" hidden="1" customWidth="1"/>
    <col min="3852" max="4096" width="9.140625" style="300"/>
    <col min="4097" max="4097" width="21.42578125" style="300" customWidth="1"/>
    <col min="4098" max="4098" width="13.85546875" style="300" customWidth="1"/>
    <col min="4099" max="4099" width="7.28515625" style="300" customWidth="1"/>
    <col min="4100" max="4100" width="14.85546875" style="300" customWidth="1"/>
    <col min="4101" max="4101" width="11.28515625" style="300" customWidth="1"/>
    <col min="4102" max="4102" width="10.85546875" style="300" customWidth="1"/>
    <col min="4103" max="4103" width="9.42578125" style="300" customWidth="1"/>
    <col min="4104" max="4104" width="9.28515625" style="300" customWidth="1"/>
    <col min="4105" max="4105" width="7.28515625" style="300" customWidth="1"/>
    <col min="4106" max="4106" width="8.28515625" style="300" customWidth="1"/>
    <col min="4107" max="4107" width="0" style="300" hidden="1" customWidth="1"/>
    <col min="4108" max="4352" width="9.140625" style="300"/>
    <col min="4353" max="4353" width="21.42578125" style="300" customWidth="1"/>
    <col min="4354" max="4354" width="13.85546875" style="300" customWidth="1"/>
    <col min="4355" max="4355" width="7.28515625" style="300" customWidth="1"/>
    <col min="4356" max="4356" width="14.85546875" style="300" customWidth="1"/>
    <col min="4357" max="4357" width="11.28515625" style="300" customWidth="1"/>
    <col min="4358" max="4358" width="10.85546875" style="300" customWidth="1"/>
    <col min="4359" max="4359" width="9.42578125" style="300" customWidth="1"/>
    <col min="4360" max="4360" width="9.28515625" style="300" customWidth="1"/>
    <col min="4361" max="4361" width="7.28515625" style="300" customWidth="1"/>
    <col min="4362" max="4362" width="8.28515625" style="300" customWidth="1"/>
    <col min="4363" max="4363" width="0" style="300" hidden="1" customWidth="1"/>
    <col min="4364" max="4608" width="9.140625" style="300"/>
    <col min="4609" max="4609" width="21.42578125" style="300" customWidth="1"/>
    <col min="4610" max="4610" width="13.85546875" style="300" customWidth="1"/>
    <col min="4611" max="4611" width="7.28515625" style="300" customWidth="1"/>
    <col min="4612" max="4612" width="14.85546875" style="300" customWidth="1"/>
    <col min="4613" max="4613" width="11.28515625" style="300" customWidth="1"/>
    <col min="4614" max="4614" width="10.85546875" style="300" customWidth="1"/>
    <col min="4615" max="4615" width="9.42578125" style="300" customWidth="1"/>
    <col min="4616" max="4616" width="9.28515625" style="300" customWidth="1"/>
    <col min="4617" max="4617" width="7.28515625" style="300" customWidth="1"/>
    <col min="4618" max="4618" width="8.28515625" style="300" customWidth="1"/>
    <col min="4619" max="4619" width="0" style="300" hidden="1" customWidth="1"/>
    <col min="4620" max="4864" width="9.140625" style="300"/>
    <col min="4865" max="4865" width="21.42578125" style="300" customWidth="1"/>
    <col min="4866" max="4866" width="13.85546875" style="300" customWidth="1"/>
    <col min="4867" max="4867" width="7.28515625" style="300" customWidth="1"/>
    <col min="4868" max="4868" width="14.85546875" style="300" customWidth="1"/>
    <col min="4869" max="4869" width="11.28515625" style="300" customWidth="1"/>
    <col min="4870" max="4870" width="10.85546875" style="300" customWidth="1"/>
    <col min="4871" max="4871" width="9.42578125" style="300" customWidth="1"/>
    <col min="4872" max="4872" width="9.28515625" style="300" customWidth="1"/>
    <col min="4873" max="4873" width="7.28515625" style="300" customWidth="1"/>
    <col min="4874" max="4874" width="8.28515625" style="300" customWidth="1"/>
    <col min="4875" max="4875" width="0" style="300" hidden="1" customWidth="1"/>
    <col min="4876" max="5120" width="9.140625" style="300"/>
    <col min="5121" max="5121" width="21.42578125" style="300" customWidth="1"/>
    <col min="5122" max="5122" width="13.85546875" style="300" customWidth="1"/>
    <col min="5123" max="5123" width="7.28515625" style="300" customWidth="1"/>
    <col min="5124" max="5124" width="14.85546875" style="300" customWidth="1"/>
    <col min="5125" max="5125" width="11.28515625" style="300" customWidth="1"/>
    <col min="5126" max="5126" width="10.85546875" style="300" customWidth="1"/>
    <col min="5127" max="5127" width="9.42578125" style="300" customWidth="1"/>
    <col min="5128" max="5128" width="9.28515625" style="300" customWidth="1"/>
    <col min="5129" max="5129" width="7.28515625" style="300" customWidth="1"/>
    <col min="5130" max="5130" width="8.28515625" style="300" customWidth="1"/>
    <col min="5131" max="5131" width="0" style="300" hidden="1" customWidth="1"/>
    <col min="5132" max="5376" width="9.140625" style="300"/>
    <col min="5377" max="5377" width="21.42578125" style="300" customWidth="1"/>
    <col min="5378" max="5378" width="13.85546875" style="300" customWidth="1"/>
    <col min="5379" max="5379" width="7.28515625" style="300" customWidth="1"/>
    <col min="5380" max="5380" width="14.85546875" style="300" customWidth="1"/>
    <col min="5381" max="5381" width="11.28515625" style="300" customWidth="1"/>
    <col min="5382" max="5382" width="10.85546875" style="300" customWidth="1"/>
    <col min="5383" max="5383" width="9.42578125" style="300" customWidth="1"/>
    <col min="5384" max="5384" width="9.28515625" style="300" customWidth="1"/>
    <col min="5385" max="5385" width="7.28515625" style="300" customWidth="1"/>
    <col min="5386" max="5386" width="8.28515625" style="300" customWidth="1"/>
    <col min="5387" max="5387" width="0" style="300" hidden="1" customWidth="1"/>
    <col min="5388" max="5632" width="9.140625" style="300"/>
    <col min="5633" max="5633" width="21.42578125" style="300" customWidth="1"/>
    <col min="5634" max="5634" width="13.85546875" style="300" customWidth="1"/>
    <col min="5635" max="5635" width="7.28515625" style="300" customWidth="1"/>
    <col min="5636" max="5636" width="14.85546875" style="300" customWidth="1"/>
    <col min="5637" max="5637" width="11.28515625" style="300" customWidth="1"/>
    <col min="5638" max="5638" width="10.85546875" style="300" customWidth="1"/>
    <col min="5639" max="5639" width="9.42578125" style="300" customWidth="1"/>
    <col min="5640" max="5640" width="9.28515625" style="300" customWidth="1"/>
    <col min="5641" max="5641" width="7.28515625" style="300" customWidth="1"/>
    <col min="5642" max="5642" width="8.28515625" style="300" customWidth="1"/>
    <col min="5643" max="5643" width="0" style="300" hidden="1" customWidth="1"/>
    <col min="5644" max="5888" width="9.140625" style="300"/>
    <col min="5889" max="5889" width="21.42578125" style="300" customWidth="1"/>
    <col min="5890" max="5890" width="13.85546875" style="300" customWidth="1"/>
    <col min="5891" max="5891" width="7.28515625" style="300" customWidth="1"/>
    <col min="5892" max="5892" width="14.85546875" style="300" customWidth="1"/>
    <col min="5893" max="5893" width="11.28515625" style="300" customWidth="1"/>
    <col min="5894" max="5894" width="10.85546875" style="300" customWidth="1"/>
    <col min="5895" max="5895" width="9.42578125" style="300" customWidth="1"/>
    <col min="5896" max="5896" width="9.28515625" style="300" customWidth="1"/>
    <col min="5897" max="5897" width="7.28515625" style="300" customWidth="1"/>
    <col min="5898" max="5898" width="8.28515625" style="300" customWidth="1"/>
    <col min="5899" max="5899" width="0" style="300" hidden="1" customWidth="1"/>
    <col min="5900" max="6144" width="9.140625" style="300"/>
    <col min="6145" max="6145" width="21.42578125" style="300" customWidth="1"/>
    <col min="6146" max="6146" width="13.85546875" style="300" customWidth="1"/>
    <col min="6147" max="6147" width="7.28515625" style="300" customWidth="1"/>
    <col min="6148" max="6148" width="14.85546875" style="300" customWidth="1"/>
    <col min="6149" max="6149" width="11.28515625" style="300" customWidth="1"/>
    <col min="6150" max="6150" width="10.85546875" style="300" customWidth="1"/>
    <col min="6151" max="6151" width="9.42578125" style="300" customWidth="1"/>
    <col min="6152" max="6152" width="9.28515625" style="300" customWidth="1"/>
    <col min="6153" max="6153" width="7.28515625" style="300" customWidth="1"/>
    <col min="6154" max="6154" width="8.28515625" style="300" customWidth="1"/>
    <col min="6155" max="6155" width="0" style="300" hidden="1" customWidth="1"/>
    <col min="6156" max="6400" width="9.140625" style="300"/>
    <col min="6401" max="6401" width="21.42578125" style="300" customWidth="1"/>
    <col min="6402" max="6402" width="13.85546875" style="300" customWidth="1"/>
    <col min="6403" max="6403" width="7.28515625" style="300" customWidth="1"/>
    <col min="6404" max="6404" width="14.85546875" style="300" customWidth="1"/>
    <col min="6405" max="6405" width="11.28515625" style="300" customWidth="1"/>
    <col min="6406" max="6406" width="10.85546875" style="300" customWidth="1"/>
    <col min="6407" max="6407" width="9.42578125" style="300" customWidth="1"/>
    <col min="6408" max="6408" width="9.28515625" style="300" customWidth="1"/>
    <col min="6409" max="6409" width="7.28515625" style="300" customWidth="1"/>
    <col min="6410" max="6410" width="8.28515625" style="300" customWidth="1"/>
    <col min="6411" max="6411" width="0" style="300" hidden="1" customWidth="1"/>
    <col min="6412" max="6656" width="9.140625" style="300"/>
    <col min="6657" max="6657" width="21.42578125" style="300" customWidth="1"/>
    <col min="6658" max="6658" width="13.85546875" style="300" customWidth="1"/>
    <col min="6659" max="6659" width="7.28515625" style="300" customWidth="1"/>
    <col min="6660" max="6660" width="14.85546875" style="300" customWidth="1"/>
    <col min="6661" max="6661" width="11.28515625" style="300" customWidth="1"/>
    <col min="6662" max="6662" width="10.85546875" style="300" customWidth="1"/>
    <col min="6663" max="6663" width="9.42578125" style="300" customWidth="1"/>
    <col min="6664" max="6664" width="9.28515625" style="300" customWidth="1"/>
    <col min="6665" max="6665" width="7.28515625" style="300" customWidth="1"/>
    <col min="6666" max="6666" width="8.28515625" style="300" customWidth="1"/>
    <col min="6667" max="6667" width="0" style="300" hidden="1" customWidth="1"/>
    <col min="6668" max="6912" width="9.140625" style="300"/>
    <col min="6913" max="6913" width="21.42578125" style="300" customWidth="1"/>
    <col min="6914" max="6914" width="13.85546875" style="300" customWidth="1"/>
    <col min="6915" max="6915" width="7.28515625" style="300" customWidth="1"/>
    <col min="6916" max="6916" width="14.85546875" style="300" customWidth="1"/>
    <col min="6917" max="6917" width="11.28515625" style="300" customWidth="1"/>
    <col min="6918" max="6918" width="10.85546875" style="300" customWidth="1"/>
    <col min="6919" max="6919" width="9.42578125" style="300" customWidth="1"/>
    <col min="6920" max="6920" width="9.28515625" style="300" customWidth="1"/>
    <col min="6921" max="6921" width="7.28515625" style="300" customWidth="1"/>
    <col min="6922" max="6922" width="8.28515625" style="300" customWidth="1"/>
    <col min="6923" max="6923" width="0" style="300" hidden="1" customWidth="1"/>
    <col min="6924" max="7168" width="9.140625" style="300"/>
    <col min="7169" max="7169" width="21.42578125" style="300" customWidth="1"/>
    <col min="7170" max="7170" width="13.85546875" style="300" customWidth="1"/>
    <col min="7171" max="7171" width="7.28515625" style="300" customWidth="1"/>
    <col min="7172" max="7172" width="14.85546875" style="300" customWidth="1"/>
    <col min="7173" max="7173" width="11.28515625" style="300" customWidth="1"/>
    <col min="7174" max="7174" width="10.85546875" style="300" customWidth="1"/>
    <col min="7175" max="7175" width="9.42578125" style="300" customWidth="1"/>
    <col min="7176" max="7176" width="9.28515625" style="300" customWidth="1"/>
    <col min="7177" max="7177" width="7.28515625" style="300" customWidth="1"/>
    <col min="7178" max="7178" width="8.28515625" style="300" customWidth="1"/>
    <col min="7179" max="7179" width="0" style="300" hidden="1" customWidth="1"/>
    <col min="7180" max="7424" width="9.140625" style="300"/>
    <col min="7425" max="7425" width="21.42578125" style="300" customWidth="1"/>
    <col min="7426" max="7426" width="13.85546875" style="300" customWidth="1"/>
    <col min="7427" max="7427" width="7.28515625" style="300" customWidth="1"/>
    <col min="7428" max="7428" width="14.85546875" style="300" customWidth="1"/>
    <col min="7429" max="7429" width="11.28515625" style="300" customWidth="1"/>
    <col min="7430" max="7430" width="10.85546875" style="300" customWidth="1"/>
    <col min="7431" max="7431" width="9.42578125" style="300" customWidth="1"/>
    <col min="7432" max="7432" width="9.28515625" style="300" customWidth="1"/>
    <col min="7433" max="7433" width="7.28515625" style="300" customWidth="1"/>
    <col min="7434" max="7434" width="8.28515625" style="300" customWidth="1"/>
    <col min="7435" max="7435" width="0" style="300" hidden="1" customWidth="1"/>
    <col min="7436" max="7680" width="9.140625" style="300"/>
    <col min="7681" max="7681" width="21.42578125" style="300" customWidth="1"/>
    <col min="7682" max="7682" width="13.85546875" style="300" customWidth="1"/>
    <col min="7683" max="7683" width="7.28515625" style="300" customWidth="1"/>
    <col min="7684" max="7684" width="14.85546875" style="300" customWidth="1"/>
    <col min="7685" max="7685" width="11.28515625" style="300" customWidth="1"/>
    <col min="7686" max="7686" width="10.85546875" style="300" customWidth="1"/>
    <col min="7687" max="7687" width="9.42578125" style="300" customWidth="1"/>
    <col min="7688" max="7688" width="9.28515625" style="300" customWidth="1"/>
    <col min="7689" max="7689" width="7.28515625" style="300" customWidth="1"/>
    <col min="7690" max="7690" width="8.28515625" style="300" customWidth="1"/>
    <col min="7691" max="7691" width="0" style="300" hidden="1" customWidth="1"/>
    <col min="7692" max="7936" width="9.140625" style="300"/>
    <col min="7937" max="7937" width="21.42578125" style="300" customWidth="1"/>
    <col min="7938" max="7938" width="13.85546875" style="300" customWidth="1"/>
    <col min="7939" max="7939" width="7.28515625" style="300" customWidth="1"/>
    <col min="7940" max="7940" width="14.85546875" style="300" customWidth="1"/>
    <col min="7941" max="7941" width="11.28515625" style="300" customWidth="1"/>
    <col min="7942" max="7942" width="10.85546875" style="300" customWidth="1"/>
    <col min="7943" max="7943" width="9.42578125" style="300" customWidth="1"/>
    <col min="7944" max="7944" width="9.28515625" style="300" customWidth="1"/>
    <col min="7945" max="7945" width="7.28515625" style="300" customWidth="1"/>
    <col min="7946" max="7946" width="8.28515625" style="300" customWidth="1"/>
    <col min="7947" max="7947" width="0" style="300" hidden="1" customWidth="1"/>
    <col min="7948" max="8192" width="9.140625" style="300"/>
    <col min="8193" max="8193" width="21.42578125" style="300" customWidth="1"/>
    <col min="8194" max="8194" width="13.85546875" style="300" customWidth="1"/>
    <col min="8195" max="8195" width="7.28515625" style="300" customWidth="1"/>
    <col min="8196" max="8196" width="14.85546875" style="300" customWidth="1"/>
    <col min="8197" max="8197" width="11.28515625" style="300" customWidth="1"/>
    <col min="8198" max="8198" width="10.85546875" style="300" customWidth="1"/>
    <col min="8199" max="8199" width="9.42578125" style="300" customWidth="1"/>
    <col min="8200" max="8200" width="9.28515625" style="300" customWidth="1"/>
    <col min="8201" max="8201" width="7.28515625" style="300" customWidth="1"/>
    <col min="8202" max="8202" width="8.28515625" style="300" customWidth="1"/>
    <col min="8203" max="8203" width="0" style="300" hidden="1" customWidth="1"/>
    <col min="8204" max="8448" width="9.140625" style="300"/>
    <col min="8449" max="8449" width="21.42578125" style="300" customWidth="1"/>
    <col min="8450" max="8450" width="13.85546875" style="300" customWidth="1"/>
    <col min="8451" max="8451" width="7.28515625" style="300" customWidth="1"/>
    <col min="8452" max="8452" width="14.85546875" style="300" customWidth="1"/>
    <col min="8453" max="8453" width="11.28515625" style="300" customWidth="1"/>
    <col min="8454" max="8454" width="10.85546875" style="300" customWidth="1"/>
    <col min="8455" max="8455" width="9.42578125" style="300" customWidth="1"/>
    <col min="8456" max="8456" width="9.28515625" style="300" customWidth="1"/>
    <col min="8457" max="8457" width="7.28515625" style="300" customWidth="1"/>
    <col min="8458" max="8458" width="8.28515625" style="300" customWidth="1"/>
    <col min="8459" max="8459" width="0" style="300" hidden="1" customWidth="1"/>
    <col min="8460" max="8704" width="9.140625" style="300"/>
    <col min="8705" max="8705" width="21.42578125" style="300" customWidth="1"/>
    <col min="8706" max="8706" width="13.85546875" style="300" customWidth="1"/>
    <col min="8707" max="8707" width="7.28515625" style="300" customWidth="1"/>
    <col min="8708" max="8708" width="14.85546875" style="300" customWidth="1"/>
    <col min="8709" max="8709" width="11.28515625" style="300" customWidth="1"/>
    <col min="8710" max="8710" width="10.85546875" style="300" customWidth="1"/>
    <col min="8711" max="8711" width="9.42578125" style="300" customWidth="1"/>
    <col min="8712" max="8712" width="9.28515625" style="300" customWidth="1"/>
    <col min="8713" max="8713" width="7.28515625" style="300" customWidth="1"/>
    <col min="8714" max="8714" width="8.28515625" style="300" customWidth="1"/>
    <col min="8715" max="8715" width="0" style="300" hidden="1" customWidth="1"/>
    <col min="8716" max="8960" width="9.140625" style="300"/>
    <col min="8961" max="8961" width="21.42578125" style="300" customWidth="1"/>
    <col min="8962" max="8962" width="13.85546875" style="300" customWidth="1"/>
    <col min="8963" max="8963" width="7.28515625" style="300" customWidth="1"/>
    <col min="8964" max="8964" width="14.85546875" style="300" customWidth="1"/>
    <col min="8965" max="8965" width="11.28515625" style="300" customWidth="1"/>
    <col min="8966" max="8966" width="10.85546875" style="300" customWidth="1"/>
    <col min="8967" max="8967" width="9.42578125" style="300" customWidth="1"/>
    <col min="8968" max="8968" width="9.28515625" style="300" customWidth="1"/>
    <col min="8969" max="8969" width="7.28515625" style="300" customWidth="1"/>
    <col min="8970" max="8970" width="8.28515625" style="300" customWidth="1"/>
    <col min="8971" max="8971" width="0" style="300" hidden="1" customWidth="1"/>
    <col min="8972" max="9216" width="9.140625" style="300"/>
    <col min="9217" max="9217" width="21.42578125" style="300" customWidth="1"/>
    <col min="9218" max="9218" width="13.85546875" style="300" customWidth="1"/>
    <col min="9219" max="9219" width="7.28515625" style="300" customWidth="1"/>
    <col min="9220" max="9220" width="14.85546875" style="300" customWidth="1"/>
    <col min="9221" max="9221" width="11.28515625" style="300" customWidth="1"/>
    <col min="9222" max="9222" width="10.85546875" style="300" customWidth="1"/>
    <col min="9223" max="9223" width="9.42578125" style="300" customWidth="1"/>
    <col min="9224" max="9224" width="9.28515625" style="300" customWidth="1"/>
    <col min="9225" max="9225" width="7.28515625" style="300" customWidth="1"/>
    <col min="9226" max="9226" width="8.28515625" style="300" customWidth="1"/>
    <col min="9227" max="9227" width="0" style="300" hidden="1" customWidth="1"/>
    <col min="9228" max="9472" width="9.140625" style="300"/>
    <col min="9473" max="9473" width="21.42578125" style="300" customWidth="1"/>
    <col min="9474" max="9474" width="13.85546875" style="300" customWidth="1"/>
    <col min="9475" max="9475" width="7.28515625" style="300" customWidth="1"/>
    <col min="9476" max="9476" width="14.85546875" style="300" customWidth="1"/>
    <col min="9477" max="9477" width="11.28515625" style="300" customWidth="1"/>
    <col min="9478" max="9478" width="10.85546875" style="300" customWidth="1"/>
    <col min="9479" max="9479" width="9.42578125" style="300" customWidth="1"/>
    <col min="9480" max="9480" width="9.28515625" style="300" customWidth="1"/>
    <col min="9481" max="9481" width="7.28515625" style="300" customWidth="1"/>
    <col min="9482" max="9482" width="8.28515625" style="300" customWidth="1"/>
    <col min="9483" max="9483" width="0" style="300" hidden="1" customWidth="1"/>
    <col min="9484" max="9728" width="9.140625" style="300"/>
    <col min="9729" max="9729" width="21.42578125" style="300" customWidth="1"/>
    <col min="9730" max="9730" width="13.85546875" style="300" customWidth="1"/>
    <col min="9731" max="9731" width="7.28515625" style="300" customWidth="1"/>
    <col min="9732" max="9732" width="14.85546875" style="300" customWidth="1"/>
    <col min="9733" max="9733" width="11.28515625" style="300" customWidth="1"/>
    <col min="9734" max="9734" width="10.85546875" style="300" customWidth="1"/>
    <col min="9735" max="9735" width="9.42578125" style="300" customWidth="1"/>
    <col min="9736" max="9736" width="9.28515625" style="300" customWidth="1"/>
    <col min="9737" max="9737" width="7.28515625" style="300" customWidth="1"/>
    <col min="9738" max="9738" width="8.28515625" style="300" customWidth="1"/>
    <col min="9739" max="9739" width="0" style="300" hidden="1" customWidth="1"/>
    <col min="9740" max="9984" width="9.140625" style="300"/>
    <col min="9985" max="9985" width="21.42578125" style="300" customWidth="1"/>
    <col min="9986" max="9986" width="13.85546875" style="300" customWidth="1"/>
    <col min="9987" max="9987" width="7.28515625" style="300" customWidth="1"/>
    <col min="9988" max="9988" width="14.85546875" style="300" customWidth="1"/>
    <col min="9989" max="9989" width="11.28515625" style="300" customWidth="1"/>
    <col min="9990" max="9990" width="10.85546875" style="300" customWidth="1"/>
    <col min="9991" max="9991" width="9.42578125" style="300" customWidth="1"/>
    <col min="9992" max="9992" width="9.28515625" style="300" customWidth="1"/>
    <col min="9993" max="9993" width="7.28515625" style="300" customWidth="1"/>
    <col min="9994" max="9994" width="8.28515625" style="300" customWidth="1"/>
    <col min="9995" max="9995" width="0" style="300" hidden="1" customWidth="1"/>
    <col min="9996" max="10240" width="9.140625" style="300"/>
    <col min="10241" max="10241" width="21.42578125" style="300" customWidth="1"/>
    <col min="10242" max="10242" width="13.85546875" style="300" customWidth="1"/>
    <col min="10243" max="10243" width="7.28515625" style="300" customWidth="1"/>
    <col min="10244" max="10244" width="14.85546875" style="300" customWidth="1"/>
    <col min="10245" max="10245" width="11.28515625" style="300" customWidth="1"/>
    <col min="10246" max="10246" width="10.85546875" style="300" customWidth="1"/>
    <col min="10247" max="10247" width="9.42578125" style="300" customWidth="1"/>
    <col min="10248" max="10248" width="9.28515625" style="300" customWidth="1"/>
    <col min="10249" max="10249" width="7.28515625" style="300" customWidth="1"/>
    <col min="10250" max="10250" width="8.28515625" style="300" customWidth="1"/>
    <col min="10251" max="10251" width="0" style="300" hidden="1" customWidth="1"/>
    <col min="10252" max="10496" width="9.140625" style="300"/>
    <col min="10497" max="10497" width="21.42578125" style="300" customWidth="1"/>
    <col min="10498" max="10498" width="13.85546875" style="300" customWidth="1"/>
    <col min="10499" max="10499" width="7.28515625" style="300" customWidth="1"/>
    <col min="10500" max="10500" width="14.85546875" style="300" customWidth="1"/>
    <col min="10501" max="10501" width="11.28515625" style="300" customWidth="1"/>
    <col min="10502" max="10502" width="10.85546875" style="300" customWidth="1"/>
    <col min="10503" max="10503" width="9.42578125" style="300" customWidth="1"/>
    <col min="10504" max="10504" width="9.28515625" style="300" customWidth="1"/>
    <col min="10505" max="10505" width="7.28515625" style="300" customWidth="1"/>
    <col min="10506" max="10506" width="8.28515625" style="300" customWidth="1"/>
    <col min="10507" max="10507" width="0" style="300" hidden="1" customWidth="1"/>
    <col min="10508" max="10752" width="9.140625" style="300"/>
    <col min="10753" max="10753" width="21.42578125" style="300" customWidth="1"/>
    <col min="10754" max="10754" width="13.85546875" style="300" customWidth="1"/>
    <col min="10755" max="10755" width="7.28515625" style="300" customWidth="1"/>
    <col min="10756" max="10756" width="14.85546875" style="300" customWidth="1"/>
    <col min="10757" max="10757" width="11.28515625" style="300" customWidth="1"/>
    <col min="10758" max="10758" width="10.85546875" style="300" customWidth="1"/>
    <col min="10759" max="10759" width="9.42578125" style="300" customWidth="1"/>
    <col min="10760" max="10760" width="9.28515625" style="300" customWidth="1"/>
    <col min="10761" max="10761" width="7.28515625" style="300" customWidth="1"/>
    <col min="10762" max="10762" width="8.28515625" style="300" customWidth="1"/>
    <col min="10763" max="10763" width="0" style="300" hidden="1" customWidth="1"/>
    <col min="10764" max="11008" width="9.140625" style="300"/>
    <col min="11009" max="11009" width="21.42578125" style="300" customWidth="1"/>
    <col min="11010" max="11010" width="13.85546875" style="300" customWidth="1"/>
    <col min="11011" max="11011" width="7.28515625" style="300" customWidth="1"/>
    <col min="11012" max="11012" width="14.85546875" style="300" customWidth="1"/>
    <col min="11013" max="11013" width="11.28515625" style="300" customWidth="1"/>
    <col min="11014" max="11014" width="10.85546875" style="300" customWidth="1"/>
    <col min="11015" max="11015" width="9.42578125" style="300" customWidth="1"/>
    <col min="11016" max="11016" width="9.28515625" style="300" customWidth="1"/>
    <col min="11017" max="11017" width="7.28515625" style="300" customWidth="1"/>
    <col min="11018" max="11018" width="8.28515625" style="300" customWidth="1"/>
    <col min="11019" max="11019" width="0" style="300" hidden="1" customWidth="1"/>
    <col min="11020" max="11264" width="9.140625" style="300"/>
    <col min="11265" max="11265" width="21.42578125" style="300" customWidth="1"/>
    <col min="11266" max="11266" width="13.85546875" style="300" customWidth="1"/>
    <col min="11267" max="11267" width="7.28515625" style="300" customWidth="1"/>
    <col min="11268" max="11268" width="14.85546875" style="300" customWidth="1"/>
    <col min="11269" max="11269" width="11.28515625" style="300" customWidth="1"/>
    <col min="11270" max="11270" width="10.85546875" style="300" customWidth="1"/>
    <col min="11271" max="11271" width="9.42578125" style="300" customWidth="1"/>
    <col min="11272" max="11272" width="9.28515625" style="300" customWidth="1"/>
    <col min="11273" max="11273" width="7.28515625" style="300" customWidth="1"/>
    <col min="11274" max="11274" width="8.28515625" style="300" customWidth="1"/>
    <col min="11275" max="11275" width="0" style="300" hidden="1" customWidth="1"/>
    <col min="11276" max="11520" width="9.140625" style="300"/>
    <col min="11521" max="11521" width="21.42578125" style="300" customWidth="1"/>
    <col min="11522" max="11522" width="13.85546875" style="300" customWidth="1"/>
    <col min="11523" max="11523" width="7.28515625" style="300" customWidth="1"/>
    <col min="11524" max="11524" width="14.85546875" style="300" customWidth="1"/>
    <col min="11525" max="11525" width="11.28515625" style="300" customWidth="1"/>
    <col min="11526" max="11526" width="10.85546875" style="300" customWidth="1"/>
    <col min="11527" max="11527" width="9.42578125" style="300" customWidth="1"/>
    <col min="11528" max="11528" width="9.28515625" style="300" customWidth="1"/>
    <col min="11529" max="11529" width="7.28515625" style="300" customWidth="1"/>
    <col min="11530" max="11530" width="8.28515625" style="300" customWidth="1"/>
    <col min="11531" max="11531" width="0" style="300" hidden="1" customWidth="1"/>
    <col min="11532" max="11776" width="9.140625" style="300"/>
    <col min="11777" max="11777" width="21.42578125" style="300" customWidth="1"/>
    <col min="11778" max="11778" width="13.85546875" style="300" customWidth="1"/>
    <col min="11779" max="11779" width="7.28515625" style="300" customWidth="1"/>
    <col min="11780" max="11780" width="14.85546875" style="300" customWidth="1"/>
    <col min="11781" max="11781" width="11.28515625" style="300" customWidth="1"/>
    <col min="11782" max="11782" width="10.85546875" style="300" customWidth="1"/>
    <col min="11783" max="11783" width="9.42578125" style="300" customWidth="1"/>
    <col min="11784" max="11784" width="9.28515625" style="300" customWidth="1"/>
    <col min="11785" max="11785" width="7.28515625" style="300" customWidth="1"/>
    <col min="11786" max="11786" width="8.28515625" style="300" customWidth="1"/>
    <col min="11787" max="11787" width="0" style="300" hidden="1" customWidth="1"/>
    <col min="11788" max="12032" width="9.140625" style="300"/>
    <col min="12033" max="12033" width="21.42578125" style="300" customWidth="1"/>
    <col min="12034" max="12034" width="13.85546875" style="300" customWidth="1"/>
    <col min="12035" max="12035" width="7.28515625" style="300" customWidth="1"/>
    <col min="12036" max="12036" width="14.85546875" style="300" customWidth="1"/>
    <col min="12037" max="12037" width="11.28515625" style="300" customWidth="1"/>
    <col min="12038" max="12038" width="10.85546875" style="300" customWidth="1"/>
    <col min="12039" max="12039" width="9.42578125" style="300" customWidth="1"/>
    <col min="12040" max="12040" width="9.28515625" style="300" customWidth="1"/>
    <col min="12041" max="12041" width="7.28515625" style="300" customWidth="1"/>
    <col min="12042" max="12042" width="8.28515625" style="300" customWidth="1"/>
    <col min="12043" max="12043" width="0" style="300" hidden="1" customWidth="1"/>
    <col min="12044" max="12288" width="9.140625" style="300"/>
    <col min="12289" max="12289" width="21.42578125" style="300" customWidth="1"/>
    <col min="12290" max="12290" width="13.85546875" style="300" customWidth="1"/>
    <col min="12291" max="12291" width="7.28515625" style="300" customWidth="1"/>
    <col min="12292" max="12292" width="14.85546875" style="300" customWidth="1"/>
    <col min="12293" max="12293" width="11.28515625" style="300" customWidth="1"/>
    <col min="12294" max="12294" width="10.85546875" style="300" customWidth="1"/>
    <col min="12295" max="12295" width="9.42578125" style="300" customWidth="1"/>
    <col min="12296" max="12296" width="9.28515625" style="300" customWidth="1"/>
    <col min="12297" max="12297" width="7.28515625" style="300" customWidth="1"/>
    <col min="12298" max="12298" width="8.28515625" style="300" customWidth="1"/>
    <col min="12299" max="12299" width="0" style="300" hidden="1" customWidth="1"/>
    <col min="12300" max="12544" width="9.140625" style="300"/>
    <col min="12545" max="12545" width="21.42578125" style="300" customWidth="1"/>
    <col min="12546" max="12546" width="13.85546875" style="300" customWidth="1"/>
    <col min="12547" max="12547" width="7.28515625" style="300" customWidth="1"/>
    <col min="12548" max="12548" width="14.85546875" style="300" customWidth="1"/>
    <col min="12549" max="12549" width="11.28515625" style="300" customWidth="1"/>
    <col min="12550" max="12550" width="10.85546875" style="300" customWidth="1"/>
    <col min="12551" max="12551" width="9.42578125" style="300" customWidth="1"/>
    <col min="12552" max="12552" width="9.28515625" style="300" customWidth="1"/>
    <col min="12553" max="12553" width="7.28515625" style="300" customWidth="1"/>
    <col min="12554" max="12554" width="8.28515625" style="300" customWidth="1"/>
    <col min="12555" max="12555" width="0" style="300" hidden="1" customWidth="1"/>
    <col min="12556" max="12800" width="9.140625" style="300"/>
    <col min="12801" max="12801" width="21.42578125" style="300" customWidth="1"/>
    <col min="12802" max="12802" width="13.85546875" style="300" customWidth="1"/>
    <col min="12803" max="12803" width="7.28515625" style="300" customWidth="1"/>
    <col min="12804" max="12804" width="14.85546875" style="300" customWidth="1"/>
    <col min="12805" max="12805" width="11.28515625" style="300" customWidth="1"/>
    <col min="12806" max="12806" width="10.85546875" style="300" customWidth="1"/>
    <col min="12807" max="12807" width="9.42578125" style="300" customWidth="1"/>
    <col min="12808" max="12808" width="9.28515625" style="300" customWidth="1"/>
    <col min="12809" max="12809" width="7.28515625" style="300" customWidth="1"/>
    <col min="12810" max="12810" width="8.28515625" style="300" customWidth="1"/>
    <col min="12811" max="12811" width="0" style="300" hidden="1" customWidth="1"/>
    <col min="12812" max="13056" width="9.140625" style="300"/>
    <col min="13057" max="13057" width="21.42578125" style="300" customWidth="1"/>
    <col min="13058" max="13058" width="13.85546875" style="300" customWidth="1"/>
    <col min="13059" max="13059" width="7.28515625" style="300" customWidth="1"/>
    <col min="13060" max="13060" width="14.85546875" style="300" customWidth="1"/>
    <col min="13061" max="13061" width="11.28515625" style="300" customWidth="1"/>
    <col min="13062" max="13062" width="10.85546875" style="300" customWidth="1"/>
    <col min="13063" max="13063" width="9.42578125" style="300" customWidth="1"/>
    <col min="13064" max="13064" width="9.28515625" style="300" customWidth="1"/>
    <col min="13065" max="13065" width="7.28515625" style="300" customWidth="1"/>
    <col min="13066" max="13066" width="8.28515625" style="300" customWidth="1"/>
    <col min="13067" max="13067" width="0" style="300" hidden="1" customWidth="1"/>
    <col min="13068" max="13312" width="9.140625" style="300"/>
    <col min="13313" max="13313" width="21.42578125" style="300" customWidth="1"/>
    <col min="13314" max="13314" width="13.85546875" style="300" customWidth="1"/>
    <col min="13315" max="13315" width="7.28515625" style="300" customWidth="1"/>
    <col min="13316" max="13316" width="14.85546875" style="300" customWidth="1"/>
    <col min="13317" max="13317" width="11.28515625" style="300" customWidth="1"/>
    <col min="13318" max="13318" width="10.85546875" style="300" customWidth="1"/>
    <col min="13319" max="13319" width="9.42578125" style="300" customWidth="1"/>
    <col min="13320" max="13320" width="9.28515625" style="300" customWidth="1"/>
    <col min="13321" max="13321" width="7.28515625" style="300" customWidth="1"/>
    <col min="13322" max="13322" width="8.28515625" style="300" customWidth="1"/>
    <col min="13323" max="13323" width="0" style="300" hidden="1" customWidth="1"/>
    <col min="13324" max="13568" width="9.140625" style="300"/>
    <col min="13569" max="13569" width="21.42578125" style="300" customWidth="1"/>
    <col min="13570" max="13570" width="13.85546875" style="300" customWidth="1"/>
    <col min="13571" max="13571" width="7.28515625" style="300" customWidth="1"/>
    <col min="13572" max="13572" width="14.85546875" style="300" customWidth="1"/>
    <col min="13573" max="13573" width="11.28515625" style="300" customWidth="1"/>
    <col min="13574" max="13574" width="10.85546875" style="300" customWidth="1"/>
    <col min="13575" max="13575" width="9.42578125" style="300" customWidth="1"/>
    <col min="13576" max="13576" width="9.28515625" style="300" customWidth="1"/>
    <col min="13577" max="13577" width="7.28515625" style="300" customWidth="1"/>
    <col min="13578" max="13578" width="8.28515625" style="300" customWidth="1"/>
    <col min="13579" max="13579" width="0" style="300" hidden="1" customWidth="1"/>
    <col min="13580" max="13824" width="9.140625" style="300"/>
    <col min="13825" max="13825" width="21.42578125" style="300" customWidth="1"/>
    <col min="13826" max="13826" width="13.85546875" style="300" customWidth="1"/>
    <col min="13827" max="13827" width="7.28515625" style="300" customWidth="1"/>
    <col min="13828" max="13828" width="14.85546875" style="300" customWidth="1"/>
    <col min="13829" max="13829" width="11.28515625" style="300" customWidth="1"/>
    <col min="13830" max="13830" width="10.85546875" style="300" customWidth="1"/>
    <col min="13831" max="13831" width="9.42578125" style="300" customWidth="1"/>
    <col min="13832" max="13832" width="9.28515625" style="300" customWidth="1"/>
    <col min="13833" max="13833" width="7.28515625" style="300" customWidth="1"/>
    <col min="13834" max="13834" width="8.28515625" style="300" customWidth="1"/>
    <col min="13835" max="13835" width="0" style="300" hidden="1" customWidth="1"/>
    <col min="13836" max="14080" width="9.140625" style="300"/>
    <col min="14081" max="14081" width="21.42578125" style="300" customWidth="1"/>
    <col min="14082" max="14082" width="13.85546875" style="300" customWidth="1"/>
    <col min="14083" max="14083" width="7.28515625" style="300" customWidth="1"/>
    <col min="14084" max="14084" width="14.85546875" style="300" customWidth="1"/>
    <col min="14085" max="14085" width="11.28515625" style="300" customWidth="1"/>
    <col min="14086" max="14086" width="10.85546875" style="300" customWidth="1"/>
    <col min="14087" max="14087" width="9.42578125" style="300" customWidth="1"/>
    <col min="14088" max="14088" width="9.28515625" style="300" customWidth="1"/>
    <col min="14089" max="14089" width="7.28515625" style="300" customWidth="1"/>
    <col min="14090" max="14090" width="8.28515625" style="300" customWidth="1"/>
    <col min="14091" max="14091" width="0" style="300" hidden="1" customWidth="1"/>
    <col min="14092" max="14336" width="9.140625" style="300"/>
    <col min="14337" max="14337" width="21.42578125" style="300" customWidth="1"/>
    <col min="14338" max="14338" width="13.85546875" style="300" customWidth="1"/>
    <col min="14339" max="14339" width="7.28515625" style="300" customWidth="1"/>
    <col min="14340" max="14340" width="14.85546875" style="300" customWidth="1"/>
    <col min="14341" max="14341" width="11.28515625" style="300" customWidth="1"/>
    <col min="14342" max="14342" width="10.85546875" style="300" customWidth="1"/>
    <col min="14343" max="14343" width="9.42578125" style="300" customWidth="1"/>
    <col min="14344" max="14344" width="9.28515625" style="300" customWidth="1"/>
    <col min="14345" max="14345" width="7.28515625" style="300" customWidth="1"/>
    <col min="14346" max="14346" width="8.28515625" style="300" customWidth="1"/>
    <col min="14347" max="14347" width="0" style="300" hidden="1" customWidth="1"/>
    <col min="14348" max="14592" width="9.140625" style="300"/>
    <col min="14593" max="14593" width="21.42578125" style="300" customWidth="1"/>
    <col min="14594" max="14594" width="13.85546875" style="300" customWidth="1"/>
    <col min="14595" max="14595" width="7.28515625" style="300" customWidth="1"/>
    <col min="14596" max="14596" width="14.85546875" style="300" customWidth="1"/>
    <col min="14597" max="14597" width="11.28515625" style="300" customWidth="1"/>
    <col min="14598" max="14598" width="10.85546875" style="300" customWidth="1"/>
    <col min="14599" max="14599" width="9.42578125" style="300" customWidth="1"/>
    <col min="14600" max="14600" width="9.28515625" style="300" customWidth="1"/>
    <col min="14601" max="14601" width="7.28515625" style="300" customWidth="1"/>
    <col min="14602" max="14602" width="8.28515625" style="300" customWidth="1"/>
    <col min="14603" max="14603" width="0" style="300" hidden="1" customWidth="1"/>
    <col min="14604" max="14848" width="9.140625" style="300"/>
    <col min="14849" max="14849" width="21.42578125" style="300" customWidth="1"/>
    <col min="14850" max="14850" width="13.85546875" style="300" customWidth="1"/>
    <col min="14851" max="14851" width="7.28515625" style="300" customWidth="1"/>
    <col min="14852" max="14852" width="14.85546875" style="300" customWidth="1"/>
    <col min="14853" max="14853" width="11.28515625" style="300" customWidth="1"/>
    <col min="14854" max="14854" width="10.85546875" style="300" customWidth="1"/>
    <col min="14855" max="14855" width="9.42578125" style="300" customWidth="1"/>
    <col min="14856" max="14856" width="9.28515625" style="300" customWidth="1"/>
    <col min="14857" max="14857" width="7.28515625" style="300" customWidth="1"/>
    <col min="14858" max="14858" width="8.28515625" style="300" customWidth="1"/>
    <col min="14859" max="14859" width="0" style="300" hidden="1" customWidth="1"/>
    <col min="14860" max="15104" width="9.140625" style="300"/>
    <col min="15105" max="15105" width="21.42578125" style="300" customWidth="1"/>
    <col min="15106" max="15106" width="13.85546875" style="300" customWidth="1"/>
    <col min="15107" max="15107" width="7.28515625" style="300" customWidth="1"/>
    <col min="15108" max="15108" width="14.85546875" style="300" customWidth="1"/>
    <col min="15109" max="15109" width="11.28515625" style="300" customWidth="1"/>
    <col min="15110" max="15110" width="10.85546875" style="300" customWidth="1"/>
    <col min="15111" max="15111" width="9.42578125" style="300" customWidth="1"/>
    <col min="15112" max="15112" width="9.28515625" style="300" customWidth="1"/>
    <col min="15113" max="15113" width="7.28515625" style="300" customWidth="1"/>
    <col min="15114" max="15114" width="8.28515625" style="300" customWidth="1"/>
    <col min="15115" max="15115" width="0" style="300" hidden="1" customWidth="1"/>
    <col min="15116" max="15360" width="9.140625" style="300"/>
    <col min="15361" max="15361" width="21.42578125" style="300" customWidth="1"/>
    <col min="15362" max="15362" width="13.85546875" style="300" customWidth="1"/>
    <col min="15363" max="15363" width="7.28515625" style="300" customWidth="1"/>
    <col min="15364" max="15364" width="14.85546875" style="300" customWidth="1"/>
    <col min="15365" max="15365" width="11.28515625" style="300" customWidth="1"/>
    <col min="15366" max="15366" width="10.85546875" style="300" customWidth="1"/>
    <col min="15367" max="15367" width="9.42578125" style="300" customWidth="1"/>
    <col min="15368" max="15368" width="9.28515625" style="300" customWidth="1"/>
    <col min="15369" max="15369" width="7.28515625" style="300" customWidth="1"/>
    <col min="15370" max="15370" width="8.28515625" style="300" customWidth="1"/>
    <col min="15371" max="15371" width="0" style="300" hidden="1" customWidth="1"/>
    <col min="15372" max="15616" width="9.140625" style="300"/>
    <col min="15617" max="15617" width="21.42578125" style="300" customWidth="1"/>
    <col min="15618" max="15618" width="13.85546875" style="300" customWidth="1"/>
    <col min="15619" max="15619" width="7.28515625" style="300" customWidth="1"/>
    <col min="15620" max="15620" width="14.85546875" style="300" customWidth="1"/>
    <col min="15621" max="15621" width="11.28515625" style="300" customWidth="1"/>
    <col min="15622" max="15622" width="10.85546875" style="300" customWidth="1"/>
    <col min="15623" max="15623" width="9.42578125" style="300" customWidth="1"/>
    <col min="15624" max="15624" width="9.28515625" style="300" customWidth="1"/>
    <col min="15625" max="15625" width="7.28515625" style="300" customWidth="1"/>
    <col min="15626" max="15626" width="8.28515625" style="300" customWidth="1"/>
    <col min="15627" max="15627" width="0" style="300" hidden="1" customWidth="1"/>
    <col min="15628" max="15872" width="9.140625" style="300"/>
    <col min="15873" max="15873" width="21.42578125" style="300" customWidth="1"/>
    <col min="15874" max="15874" width="13.85546875" style="300" customWidth="1"/>
    <col min="15875" max="15875" width="7.28515625" style="300" customWidth="1"/>
    <col min="15876" max="15876" width="14.85546875" style="300" customWidth="1"/>
    <col min="15877" max="15877" width="11.28515625" style="300" customWidth="1"/>
    <col min="15878" max="15878" width="10.85546875" style="300" customWidth="1"/>
    <col min="15879" max="15879" width="9.42578125" style="300" customWidth="1"/>
    <col min="15880" max="15880" width="9.28515625" style="300" customWidth="1"/>
    <col min="15881" max="15881" width="7.28515625" style="300" customWidth="1"/>
    <col min="15882" max="15882" width="8.28515625" style="300" customWidth="1"/>
    <col min="15883" max="15883" width="0" style="300" hidden="1" customWidth="1"/>
    <col min="15884" max="16128" width="9.140625" style="300"/>
    <col min="16129" max="16129" width="21.42578125" style="300" customWidth="1"/>
    <col min="16130" max="16130" width="13.85546875" style="300" customWidth="1"/>
    <col min="16131" max="16131" width="7.28515625" style="300" customWidth="1"/>
    <col min="16132" max="16132" width="14.85546875" style="300" customWidth="1"/>
    <col min="16133" max="16133" width="11.28515625" style="300" customWidth="1"/>
    <col min="16134" max="16134" width="10.85546875" style="300" customWidth="1"/>
    <col min="16135" max="16135" width="9.42578125" style="300" customWidth="1"/>
    <col min="16136" max="16136" width="9.28515625" style="300" customWidth="1"/>
    <col min="16137" max="16137" width="7.28515625" style="300" customWidth="1"/>
    <col min="16138" max="16138" width="8.28515625" style="300" customWidth="1"/>
    <col min="16139" max="16139" width="0" style="300" hidden="1" customWidth="1"/>
    <col min="16140" max="16384" width="9.140625" style="300"/>
  </cols>
  <sheetData>
    <row r="1" spans="1:13" ht="52.5" customHeight="1" x14ac:dyDescent="0.2">
      <c r="A1" s="623" t="s">
        <v>386</v>
      </c>
      <c r="B1" s="624"/>
      <c r="C1" s="624"/>
      <c r="D1" s="624"/>
      <c r="E1" s="624"/>
      <c r="F1" s="624"/>
      <c r="G1" s="625"/>
      <c r="H1" s="625"/>
      <c r="I1" s="625"/>
      <c r="J1" s="634"/>
    </row>
    <row r="2" spans="1:13" ht="24.75" customHeight="1" x14ac:dyDescent="0.25">
      <c r="A2" s="301" t="s">
        <v>372</v>
      </c>
      <c r="B2" s="302"/>
      <c r="C2" s="302"/>
      <c r="D2" s="302"/>
      <c r="E2" s="302"/>
      <c r="F2" s="302"/>
      <c r="I2" s="318"/>
    </row>
    <row r="3" spans="1:13" ht="15" x14ac:dyDescent="0.25">
      <c r="A3" s="349" t="s">
        <v>299</v>
      </c>
      <c r="B3" s="373">
        <f>'Valore OMI'!$D$6</f>
        <v>0</v>
      </c>
      <c r="C3" s="320" t="s">
        <v>300</v>
      </c>
      <c r="E3" s="302"/>
      <c r="F3" s="302"/>
    </row>
    <row r="4" spans="1:13" ht="15" x14ac:dyDescent="0.25">
      <c r="A4" s="350" t="s">
        <v>373</v>
      </c>
      <c r="C4" s="320"/>
      <c r="E4" s="302"/>
      <c r="F4" s="302"/>
      <c r="G4" s="258" t="s">
        <v>319</v>
      </c>
      <c r="H4" s="351">
        <f>IF(G4="SI",0.5,IF(G4="NO",1))</f>
        <v>1</v>
      </c>
    </row>
    <row r="5" spans="1:13" ht="9.75" customHeight="1" thickBot="1" x14ac:dyDescent="0.25">
      <c r="A5" s="303"/>
      <c r="B5" s="302"/>
      <c r="C5" s="302"/>
      <c r="D5" s="302"/>
      <c r="F5" s="302"/>
    </row>
    <row r="6" spans="1:13" ht="15" x14ac:dyDescent="0.25">
      <c r="A6" s="352" t="s">
        <v>374</v>
      </c>
      <c r="B6" s="325"/>
      <c r="C6" s="325"/>
      <c r="D6" s="325"/>
      <c r="E6" s="325"/>
      <c r="F6" s="325"/>
      <c r="G6" s="324"/>
      <c r="H6" s="324"/>
      <c r="I6" s="324"/>
      <c r="J6" s="326"/>
    </row>
    <row r="7" spans="1:13" ht="19.5" customHeight="1" x14ac:dyDescent="0.2">
      <c r="A7" s="353"/>
      <c r="B7" s="354"/>
      <c r="C7" s="355" t="s">
        <v>375</v>
      </c>
      <c r="D7" s="355">
        <f>B3*H11*I12/100*(1-I13/100)*H4</f>
        <v>0</v>
      </c>
      <c r="E7" s="356" t="s">
        <v>312</v>
      </c>
      <c r="J7" s="336"/>
    </row>
    <row r="8" spans="1:13" ht="25.5" customHeight="1" x14ac:dyDescent="0.2">
      <c r="A8" s="635" t="s">
        <v>376</v>
      </c>
      <c r="B8" s="636"/>
      <c r="C8" s="636"/>
      <c r="D8" s="636"/>
      <c r="E8" s="636"/>
      <c r="F8" s="636"/>
      <c r="G8" s="636"/>
      <c r="H8" s="636"/>
      <c r="J8" s="336"/>
    </row>
    <row r="9" spans="1:13" ht="15.75" customHeight="1" x14ac:dyDescent="0.2">
      <c r="A9" s="335" t="s">
        <v>303</v>
      </c>
      <c r="J9" s="336"/>
    </row>
    <row r="10" spans="1:13" ht="15.75" customHeight="1" x14ac:dyDescent="0.2">
      <c r="A10" s="337" t="s">
        <v>363</v>
      </c>
      <c r="J10" s="336"/>
    </row>
    <row r="11" spans="1:13" ht="19.5" customHeight="1" x14ac:dyDescent="0.2">
      <c r="A11" s="337" t="s">
        <v>377</v>
      </c>
      <c r="B11" s="341"/>
      <c r="C11" s="266" t="s">
        <v>307</v>
      </c>
      <c r="D11" s="343"/>
      <c r="E11" s="266" t="s">
        <v>308</v>
      </c>
      <c r="F11" s="343"/>
      <c r="G11" s="268" t="s">
        <v>309</v>
      </c>
      <c r="H11" s="357">
        <f>D11+0.6*F11</f>
        <v>0</v>
      </c>
      <c r="J11" s="336"/>
    </row>
    <row r="12" spans="1:13" ht="15.75" customHeight="1" x14ac:dyDescent="0.25">
      <c r="A12" s="358" t="s">
        <v>378</v>
      </c>
      <c r="H12" s="333" t="s">
        <v>379</v>
      </c>
      <c r="I12" s="258"/>
      <c r="J12" s="336"/>
    </row>
    <row r="13" spans="1:13" ht="51" customHeight="1" thickBot="1" x14ac:dyDescent="0.25">
      <c r="A13" s="622" t="s">
        <v>380</v>
      </c>
      <c r="B13" s="613"/>
      <c r="C13" s="613"/>
      <c r="D13" s="613"/>
      <c r="E13" s="613"/>
      <c r="F13" s="613"/>
      <c r="G13" s="613"/>
      <c r="H13" s="613"/>
      <c r="I13" s="289">
        <v>0</v>
      </c>
      <c r="J13" s="290" t="s">
        <v>323</v>
      </c>
      <c r="K13" s="300"/>
    </row>
    <row r="14" spans="1:13" x14ac:dyDescent="0.2">
      <c r="K14" s="300"/>
    </row>
    <row r="15" spans="1:13" x14ac:dyDescent="0.2">
      <c r="A15" s="637"/>
      <c r="B15" s="638"/>
      <c r="C15" s="638"/>
      <c r="D15" s="638"/>
      <c r="E15" s="638"/>
      <c r="F15" s="638"/>
      <c r="G15" s="638"/>
      <c r="H15" s="639"/>
      <c r="I15" s="639"/>
      <c r="J15" s="639"/>
      <c r="K15" s="639"/>
      <c r="L15" s="639"/>
      <c r="M15" s="639"/>
    </row>
    <row r="16" spans="1:13" x14ac:dyDescent="0.2">
      <c r="K16" s="300"/>
    </row>
    <row r="17" spans="5:11" x14ac:dyDescent="0.2">
      <c r="K17" s="300"/>
    </row>
    <row r="18" spans="5:11" x14ac:dyDescent="0.2">
      <c r="K18" s="300"/>
    </row>
    <row r="19" spans="5:11" x14ac:dyDescent="0.2">
      <c r="K19" s="300"/>
    </row>
    <row r="20" spans="5:11" x14ac:dyDescent="0.2">
      <c r="K20" s="300"/>
    </row>
    <row r="21" spans="5:11" x14ac:dyDescent="0.2">
      <c r="K21" s="300"/>
    </row>
    <row r="22" spans="5:11" x14ac:dyDescent="0.2">
      <c r="E22" s="359"/>
      <c r="K22" s="300"/>
    </row>
    <row r="23" spans="5:11" ht="10.5" customHeight="1" x14ac:dyDescent="0.2">
      <c r="K23" s="300"/>
    </row>
    <row r="24" spans="5:11" ht="32.25" customHeight="1" x14ac:dyDescent="0.2">
      <c r="K24" s="300"/>
    </row>
  </sheetData>
  <sheetProtection password="B279" sheet="1" objects="1" scenarios="1" selectLockedCells="1"/>
  <mergeCells count="4">
    <mergeCell ref="A1:J1"/>
    <mergeCell ref="A8:H8"/>
    <mergeCell ref="A13:H13"/>
    <mergeCell ref="A15:M15"/>
  </mergeCells>
  <pageMargins left="0.54" right="0.4" top="0.79" bottom="0.67" header="0.51181102362204722" footer="0.51181102362204722"/>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10</vt:i4>
      </vt:variant>
    </vt:vector>
  </HeadingPairs>
  <TitlesOfParts>
    <vt:vector size="26" baseType="lpstr">
      <vt:lpstr>RIEPILOGO CdC</vt:lpstr>
      <vt:lpstr>Abaco superfici</vt:lpstr>
      <vt:lpstr>U1-U2</vt:lpstr>
      <vt:lpstr>contributi D e S</vt:lpstr>
      <vt:lpstr>Valore OMI</vt:lpstr>
      <vt:lpstr>riduzioni QCC</vt:lpstr>
      <vt:lpstr>QCC_Scheda A</vt:lpstr>
      <vt:lpstr>QCC_Scheda B</vt:lpstr>
      <vt:lpstr>QCC_Scheda C</vt:lpstr>
      <vt:lpstr>QCC_Scheda D</vt:lpstr>
      <vt:lpstr>monetizzazione</vt:lpstr>
      <vt:lpstr>monetizzazione CAMBIO-USO</vt:lpstr>
      <vt:lpstr>ARGENTA - Tabella U1-U2</vt:lpstr>
      <vt:lpstr>OSTELLATO - Tabella U1-U2</vt:lpstr>
      <vt:lpstr>PORTOMAGGIORE - Tabella U1-U2</vt:lpstr>
      <vt:lpstr>Foglio1</vt:lpstr>
      <vt:lpstr>'ARGENTA - Tabella U1-U2'!Area_stampa</vt:lpstr>
      <vt:lpstr>'OSTELLATO - Tabella U1-U2'!Area_stampa</vt:lpstr>
      <vt:lpstr>'PORTOMAGGIORE - Tabella U1-U2'!Area_stampa</vt:lpstr>
      <vt:lpstr>'QCC_Scheda A'!Area_stampa</vt:lpstr>
      <vt:lpstr>'QCC_Scheda B'!Area_stampa</vt:lpstr>
      <vt:lpstr>'QCC_Scheda C'!Area_stampa</vt:lpstr>
      <vt:lpstr>'QCC_Scheda D'!Area_stampa</vt:lpstr>
      <vt:lpstr>'contributi D e S'!Titoli_stampa</vt:lpstr>
      <vt:lpstr>'riduzioni QCC'!Titoli_stampa</vt:lpstr>
      <vt:lpstr>'U1-U2'!Titoli_stampa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Romagnoli</dc:creator>
  <cp:lastModifiedBy>Gabriella Romagnoli</cp:lastModifiedBy>
  <cp:lastPrinted>2022-08-04T15:13:31Z</cp:lastPrinted>
  <dcterms:created xsi:type="dcterms:W3CDTF">2019-08-01T10:18:06Z</dcterms:created>
  <dcterms:modified xsi:type="dcterms:W3CDTF">2024-02-02T10:11:43Z</dcterms:modified>
</cp:coreProperties>
</file>